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avivehbs4\VHB\Controle de produção\Controle de produção 2022\"/>
    </mc:Choice>
  </mc:AlternateContent>
  <bookViews>
    <workbookView xWindow="0" yWindow="0" windowWidth="21600" windowHeight="90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7" i="1" l="1"/>
  <c r="T283" i="1"/>
  <c r="S283" i="1"/>
  <c r="T276" i="1"/>
  <c r="T195" i="1" l="1"/>
  <c r="T99" i="1"/>
  <c r="T96" i="1"/>
  <c r="T89" i="1"/>
  <c r="T88" i="1"/>
  <c r="T76" i="1"/>
  <c r="T67" i="1"/>
  <c r="T63" i="1"/>
  <c r="T45" i="1"/>
  <c r="S381" i="1" l="1"/>
  <c r="Y275" i="1" l="1"/>
  <c r="Z275" i="1"/>
  <c r="Y276" i="1"/>
  <c r="Z276" i="1"/>
  <c r="Y277" i="1"/>
  <c r="Z277" i="1"/>
  <c r="Y278" i="1"/>
  <c r="Z278" i="1"/>
  <c r="Y279" i="1"/>
  <c r="Z279" i="1"/>
  <c r="Y280" i="1"/>
  <c r="Z280" i="1"/>
  <c r="Y281" i="1"/>
  <c r="Z281" i="1"/>
  <c r="Y282" i="1"/>
  <c r="Z282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4" i="1"/>
  <c r="Z294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304" i="1"/>
  <c r="Z304" i="1"/>
  <c r="Y305" i="1"/>
  <c r="Z305" i="1"/>
  <c r="Y306" i="1"/>
  <c r="Z306" i="1"/>
  <c r="Y307" i="1"/>
  <c r="Z307" i="1"/>
  <c r="Y308" i="1"/>
  <c r="Z308" i="1"/>
  <c r="Y309" i="1"/>
  <c r="Z309" i="1"/>
  <c r="Y310" i="1"/>
  <c r="Z310" i="1"/>
  <c r="Y311" i="1"/>
  <c r="Z311" i="1"/>
  <c r="Y312" i="1"/>
  <c r="Z312" i="1"/>
  <c r="Y313" i="1"/>
  <c r="Z313" i="1"/>
  <c r="Y314" i="1"/>
  <c r="Z314" i="1"/>
  <c r="Y315" i="1"/>
  <c r="Z315" i="1"/>
  <c r="Y316" i="1"/>
  <c r="Z316" i="1"/>
  <c r="Y317" i="1"/>
  <c r="Z317" i="1"/>
  <c r="Y318" i="1"/>
  <c r="Z318" i="1"/>
  <c r="Y319" i="1"/>
  <c r="Z319" i="1"/>
  <c r="Y320" i="1"/>
  <c r="Z320" i="1"/>
  <c r="Y321" i="1"/>
  <c r="Z321" i="1"/>
  <c r="Y322" i="1"/>
  <c r="Z322" i="1"/>
  <c r="Y323" i="1"/>
  <c r="Z323" i="1"/>
  <c r="Y324" i="1"/>
  <c r="Z324" i="1"/>
  <c r="Y325" i="1"/>
  <c r="Z325" i="1"/>
  <c r="Y326" i="1"/>
  <c r="Z326" i="1"/>
  <c r="Y327" i="1"/>
  <c r="Z327" i="1"/>
  <c r="Y328" i="1"/>
  <c r="Z328" i="1"/>
  <c r="Y329" i="1"/>
  <c r="Z329" i="1"/>
  <c r="Y330" i="1"/>
  <c r="Z330" i="1"/>
  <c r="Y331" i="1"/>
  <c r="Z331" i="1"/>
  <c r="Y332" i="1"/>
  <c r="Z332" i="1"/>
  <c r="Y333" i="1"/>
  <c r="Z333" i="1"/>
  <c r="Y334" i="1"/>
  <c r="Z334" i="1"/>
  <c r="Y335" i="1"/>
  <c r="Z335" i="1"/>
  <c r="Y336" i="1"/>
  <c r="Z336" i="1"/>
  <c r="Y337" i="1"/>
  <c r="Z337" i="1"/>
  <c r="Y338" i="1"/>
  <c r="Z338" i="1"/>
  <c r="Y339" i="1"/>
  <c r="Z339" i="1"/>
  <c r="Y340" i="1"/>
  <c r="Z340" i="1"/>
  <c r="Y341" i="1"/>
  <c r="Z341" i="1"/>
  <c r="Y342" i="1"/>
  <c r="Z342" i="1"/>
  <c r="Y343" i="1"/>
  <c r="Z343" i="1"/>
  <c r="Y344" i="1"/>
  <c r="Z344" i="1"/>
  <c r="Y345" i="1"/>
  <c r="Z345" i="1"/>
  <c r="Y346" i="1"/>
  <c r="Z346" i="1"/>
  <c r="Y347" i="1"/>
  <c r="Z347" i="1"/>
  <c r="Y348" i="1"/>
  <c r="Z348" i="1"/>
  <c r="Y349" i="1"/>
  <c r="Z349" i="1"/>
  <c r="Y350" i="1"/>
  <c r="Z350" i="1"/>
  <c r="Y351" i="1"/>
  <c r="Z351" i="1"/>
  <c r="Y352" i="1"/>
  <c r="Z352" i="1"/>
  <c r="Y353" i="1"/>
  <c r="Z353" i="1"/>
  <c r="Y354" i="1"/>
  <c r="Z354" i="1"/>
  <c r="Y355" i="1"/>
  <c r="Z355" i="1"/>
  <c r="Y356" i="1"/>
  <c r="Z356" i="1"/>
  <c r="Y357" i="1"/>
  <c r="Z357" i="1"/>
  <c r="Y358" i="1"/>
  <c r="Z358" i="1"/>
  <c r="Y359" i="1"/>
  <c r="Z359" i="1"/>
  <c r="Y360" i="1"/>
  <c r="Z360" i="1"/>
  <c r="Y361" i="1"/>
  <c r="Z361" i="1"/>
  <c r="Y362" i="1"/>
  <c r="Z362" i="1"/>
  <c r="Y363" i="1"/>
  <c r="Z363" i="1"/>
  <c r="Y364" i="1"/>
  <c r="Z364" i="1"/>
  <c r="Y365" i="1"/>
  <c r="Z365" i="1"/>
  <c r="Y366" i="1"/>
  <c r="Z366" i="1"/>
  <c r="Y367" i="1"/>
  <c r="Z367" i="1"/>
  <c r="Y368" i="1"/>
  <c r="Z368" i="1"/>
  <c r="Y369" i="1"/>
  <c r="Z369" i="1"/>
  <c r="Y370" i="1"/>
  <c r="Z370" i="1"/>
  <c r="Y371" i="1"/>
  <c r="Z371" i="1"/>
  <c r="Y372" i="1"/>
  <c r="Z372" i="1"/>
  <c r="Y373" i="1"/>
  <c r="Z373" i="1"/>
  <c r="Y374" i="1"/>
  <c r="Z374" i="1"/>
  <c r="Y375" i="1"/>
  <c r="Z375" i="1"/>
  <c r="Y376" i="1"/>
  <c r="Z376" i="1"/>
  <c r="Y377" i="1"/>
  <c r="Z377" i="1"/>
  <c r="Y378" i="1"/>
  <c r="Z378" i="1"/>
  <c r="Y379" i="1"/>
  <c r="Z379" i="1"/>
  <c r="Y380" i="1"/>
  <c r="Z380" i="1"/>
  <c r="Y381" i="1"/>
  <c r="Z381" i="1"/>
  <c r="Y382" i="1"/>
  <c r="Z382" i="1"/>
  <c r="Y383" i="1"/>
  <c r="Z383" i="1"/>
  <c r="Y384" i="1"/>
  <c r="Z384" i="1"/>
  <c r="Y385" i="1"/>
  <c r="Z385" i="1"/>
  <c r="Y386" i="1"/>
  <c r="Z386" i="1"/>
  <c r="Y387" i="1"/>
  <c r="Z387" i="1"/>
  <c r="Y388" i="1"/>
  <c r="Z388" i="1"/>
  <c r="Y389" i="1"/>
  <c r="Z389" i="1"/>
  <c r="Y390" i="1"/>
  <c r="Z390" i="1"/>
  <c r="Y391" i="1"/>
  <c r="Z391" i="1"/>
  <c r="Y392" i="1"/>
  <c r="Z392" i="1"/>
  <c r="Y393" i="1"/>
  <c r="Z393" i="1"/>
  <c r="Y394" i="1"/>
  <c r="Z394" i="1"/>
  <c r="Y395" i="1"/>
  <c r="Z395" i="1"/>
  <c r="Y396" i="1"/>
  <c r="Z396" i="1"/>
  <c r="Y397" i="1"/>
  <c r="Z397" i="1"/>
  <c r="Y398" i="1"/>
  <c r="Z398" i="1"/>
  <c r="Y399" i="1"/>
  <c r="Z399" i="1"/>
  <c r="Y400" i="1"/>
  <c r="Z400" i="1"/>
  <c r="Y401" i="1"/>
  <c r="Z401" i="1"/>
  <c r="Y402" i="1"/>
  <c r="Z402" i="1"/>
  <c r="Y403" i="1"/>
  <c r="Z403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29" i="1"/>
  <c r="Z229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P255" i="1" l="1"/>
  <c r="P254" i="1"/>
  <c r="P253" i="1"/>
  <c r="P252" i="1"/>
  <c r="A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A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 l="1"/>
  <c r="P217" i="1"/>
  <c r="P216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Z215" i="1"/>
  <c r="Y215" i="1"/>
  <c r="P215" i="1"/>
  <c r="A214" i="1"/>
  <c r="Y214" i="1"/>
  <c r="Z214" i="1"/>
  <c r="P214" i="1"/>
  <c r="A213" i="1"/>
  <c r="Y213" i="1"/>
  <c r="Z213" i="1"/>
  <c r="P213" i="1"/>
  <c r="A170" i="1" l="1"/>
  <c r="Y170" i="1"/>
  <c r="Z170" i="1"/>
  <c r="P170" i="1"/>
  <c r="A116" i="1" l="1"/>
  <c r="A110" i="1"/>
  <c r="A108" i="1"/>
  <c r="A103" i="1" l="1"/>
  <c r="P70" i="1" l="1"/>
  <c r="P71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Z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8" i="1"/>
  <c r="P209" i="1"/>
  <c r="P210" i="1"/>
  <c r="P211" i="1"/>
  <c r="P212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105" i="1"/>
  <c r="A106" i="1"/>
  <c r="A107" i="1"/>
  <c r="A109" i="1"/>
  <c r="A111" i="1"/>
  <c r="A112" i="1"/>
  <c r="A113" i="1"/>
  <c r="A114" i="1"/>
  <c r="A115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5" i="1"/>
  <c r="A206" i="1"/>
  <c r="A207" i="1"/>
  <c r="A208" i="1"/>
  <c r="A209" i="1"/>
  <c r="A210" i="1"/>
  <c r="A211" i="1"/>
  <c r="A212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P23" i="1"/>
  <c r="A23" i="1"/>
  <c r="P22" i="1"/>
  <c r="A22" i="1"/>
  <c r="P21" i="1"/>
  <c r="A21" i="1"/>
  <c r="P20" i="1"/>
  <c r="A20" i="1"/>
  <c r="P19" i="1"/>
  <c r="A19" i="1"/>
  <c r="P18" i="1"/>
  <c r="A18" i="1"/>
  <c r="P17" i="1"/>
  <c r="A17" i="1"/>
  <c r="P16" i="1"/>
  <c r="A16" i="1"/>
  <c r="P15" i="1"/>
  <c r="A15" i="1"/>
  <c r="P14" i="1"/>
  <c r="A14" i="1"/>
  <c r="P13" i="1"/>
  <c r="A13" i="1"/>
  <c r="P12" i="1"/>
  <c r="A12" i="1"/>
  <c r="P11" i="1"/>
  <c r="A11" i="1"/>
  <c r="P10" i="1"/>
  <c r="A10" i="1"/>
  <c r="P9" i="1"/>
  <c r="A9" i="1"/>
  <c r="P8" i="1"/>
  <c r="A8" i="1"/>
  <c r="P7" i="1"/>
  <c r="A7" i="1"/>
  <c r="P6" i="1"/>
  <c r="A6" i="1"/>
  <c r="P5" i="1"/>
  <c r="A5" i="1"/>
  <c r="P4" i="1"/>
  <c r="A4" i="1"/>
  <c r="AA3" i="1"/>
  <c r="Y3" i="1"/>
  <c r="P3" i="1"/>
  <c r="A3" i="1"/>
</calcChain>
</file>

<file path=xl/comments1.xml><?xml version="1.0" encoding="utf-8"?>
<comments xmlns="http://schemas.openxmlformats.org/spreadsheetml/2006/main">
  <authors>
    <author>Guilherme Brandão do Amaral</author>
    <author>Isabela Ferrareze dos Santos</author>
    <author>Mariana Castanheira Grimaldi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 bandeja 3B tombou durante o transporte de bandejas para fora da estufa (limpeza da irrigação), as plântulas foram mantidas dessa forma. </t>
        </r>
      </text>
    </comment>
    <comment ref="O12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Lavagem e esfregaço no tanque para retirada da polpa</t>
        </r>
      </text>
    </comment>
    <comment ref="O1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Divisão da bandeja em 28 sementes escuras e 139 sementes claras, dispostas conforme o desenho feito na ficha. </t>
        </r>
      </text>
    </comment>
    <comment ref="O22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Esfregaço no tanque e lavagem em peneira. Divisão da bandeja em (a) mantidas no congelador por uma semana - 158 sementes - e (b) mantidas em temperatura ambiente - 159 sementes. Disposição das sementes conforme desenhado na ficha. </t>
        </r>
      </text>
    </comment>
    <comment ref="O23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Esfregaço no tanque e lavagem em peneira. Bandeja separada entre sementes mantidas no congelador por uma semana e mantidas em temperatura ambiente. Disposição das sementes desenhada na ficha. </t>
        </r>
      </text>
    </comment>
    <comment ref="O24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Retirada manual da polpa do fruto já apodrecido. 3 sementes foram coletadas já germinando. </t>
        </r>
      </text>
    </comment>
    <comment ref="O25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Lavagem em água corrente com esfregaço. 100 sementes armazenadas em temperatura ambiente e 100 sementes armazenadas no congelador dia 18/01. A bandeja caiu durante a retirada das bandejas da estufa, sementes ficaram fora da ordem desenhada na ficha.</t>
        </r>
      </text>
    </comment>
    <comment ref="C26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herbário.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</t>
        </r>
      </text>
    </comment>
    <comment ref="O35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Separação das sementes e imersão na água. 120 sementes com aspecto inviável boiaram. O peso das que boiaram é aproximadamente 1/2 do das que não boiaram. A separação das sementes na bandeja seguiu o esquema desenhado na ficha. 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</t>
        </r>
      </text>
    </comment>
    <comment ref="N45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Número obtido pela estimativa por peso de 1000 sementes 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Identificada pelo herbário</t>
        </r>
      </text>
    </comment>
    <comment ref="S4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Contagem de emergência de plântulas feita pela quantidade em uma fileira multiplicada as outras</t>
        </r>
      </text>
    </comment>
    <comment ref="T4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Feito a recontagem no dia 22/03/2022 a quantidade foi menor do que a primeira contagem. </t>
        </r>
      </text>
    </comment>
    <comment ref="O51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Divisão da bandeja feita em: (1) Mantidas em água na geladeira por 3 dias , e (2) Mantidas em temperatura ambiente sem água.
2,64g na geladeira
2,76g fora</t>
        </r>
      </text>
    </comment>
    <comment ref="O5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Frutos mumificados</t>
        </r>
      </text>
    </comment>
    <comment ref="N62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pela contagem de 1000 sementes</t>
        </r>
      </text>
    </comment>
    <comment ref="N63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por contagem de 1000 sementes</t>
        </r>
      </text>
    </comment>
    <comment ref="M66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Lote A: Sementes grandes. Peso: 9,18g e Quatidade: 141 sementes.
Lote B: Sementes médias. Peso: 9,36g e Quantidade: 409 sementes.
Lote C: Sementes pequenas. Peso: 5,91g e Quantidade: 437 sementes. </t>
        </r>
      </text>
    </comment>
    <comment ref="N67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pela contagem de 1000 sementes</t>
        </r>
      </text>
    </comment>
    <comment ref="N6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pela contagem de 1000 sementes</t>
        </r>
      </text>
    </comment>
    <comment ref="O6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Sementes plantadas com parte do fruto ("pelinhos").</t>
        </r>
      </text>
    </comment>
    <comment ref="C74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Sementes grandes. Polpa verde. </t>
        </r>
      </text>
    </comment>
    <comment ref="N76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feita pela contagem de 1000 sementes</t>
        </r>
      </text>
    </comment>
    <comment ref="N8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pela contagem de 1000 sementes</t>
        </r>
      </text>
    </comment>
    <comment ref="O8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Despolpa realizada no liquidificador para suco da visita monitorada</t>
        </r>
      </text>
    </comment>
    <comment ref="N8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Aproximação feita pela contagem de 1000 sementes</t>
        </r>
      </text>
    </comment>
    <comment ref="K98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Coletado como plântula: 48 plântulas + 13 sementes</t>
        </r>
      </text>
    </comment>
    <comment ref="C116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Trazido no dia 8/03/22, fruto laranja e pequeno com polpa comestível</t>
        </r>
      </text>
    </comment>
    <comment ref="C117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Trazido no dia 8/03/2022, fruto verde com polpa doce. Sementes claras e com textura.</t>
        </r>
      </text>
    </comment>
    <comment ref="C11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Todas as sementes foram hidratadas, metade em temperatura ambiente (HÁ) e a outra metade na geladeira (HG).</t>
        </r>
      </text>
    </comment>
    <comment ref="U121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Nenhuma germinação.</t>
        </r>
      </text>
    </comment>
    <comment ref="U139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Nenhuma germinou.</t>
        </r>
      </text>
    </comment>
    <comment ref="U140" authorId="0" shapeId="0">
      <text>
        <r>
          <rPr>
            <b/>
            <sz val="9"/>
            <color indexed="81"/>
            <rFont val="Segoe UI"/>
            <family val="2"/>
          </rPr>
          <t>Guilherme Brandão do Amaral:</t>
        </r>
        <r>
          <rPr>
            <sz val="9"/>
            <color indexed="81"/>
            <rFont val="Segoe UI"/>
            <family val="2"/>
          </rPr>
          <t xml:space="preserve">
Nenhuma germinou.</t>
        </r>
      </text>
    </comment>
    <comment ref="C196" authorId="1" shapeId="0">
      <text>
        <r>
          <rPr>
            <b/>
            <sz val="9"/>
            <color indexed="81"/>
            <rFont val="Segoe UI"/>
            <family val="2"/>
          </rPr>
          <t>Isabela Ferrareze dos Santos:</t>
        </r>
        <r>
          <rPr>
            <sz val="9"/>
            <color indexed="81"/>
            <rFont val="Segoe UI"/>
            <family val="2"/>
          </rPr>
          <t xml:space="preserve">
Descartada por ser exótica e invasora.</t>
        </r>
      </text>
    </comment>
    <comment ref="O219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Mantida em fermentação do dia 23/02 até 11/04</t>
        </r>
      </text>
    </comment>
    <comment ref="O220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Mantida em fermentação do dia 23/02 até 13/04 quando houve o beneficiamento</t>
        </r>
      </text>
    </comment>
    <comment ref="B228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Lote duplicado</t>
        </r>
      </text>
    </comment>
    <comment ref="R23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A data da germinação foi perdida, a contagem foi feita no dia 28/06 </t>
        </r>
      </text>
    </comment>
    <comment ref="T23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239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Contadas muito após a germinação</t>
        </r>
      </text>
    </comment>
    <comment ref="R248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Semente coletada já em estágio de germinação. A radícula secou e temos esperança que irá rebrotar. </t>
        </r>
      </text>
    </comment>
    <comment ref="C249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Polpa verde bem fina, semente com aspecto áspero. </t>
        </r>
      </text>
    </comment>
    <comment ref="T253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Muitas mudas se perderam pois a bandeja tombou. </t>
        </r>
      </text>
    </comment>
    <comment ref="W253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Envasadas direto no vaso de 0,8L</t>
        </r>
      </text>
    </comment>
    <comment ref="C255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Fruto roxo</t>
        </r>
      </text>
    </comment>
    <comment ref="C256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Fruto branco</t>
        </r>
      </text>
    </comment>
    <comment ref="R260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A data da germinação foi perdida, pois as sementes foram plantadas nos tubetes com a Zilda. No dia 9 de agosto já tinham germinado e estavam com aprox. 4 cm. </t>
        </r>
      </text>
    </comment>
    <comment ref="R261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A recontagem foi realizada após o prazo.</t>
        </r>
      </text>
    </comment>
    <comment ref="O263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28/01 - Os frutos foram colocados em saco plástico para fermentarem.
29/04 - Frutos retirados do saco e esfregados com pedra no fundo do tanque. </t>
        </r>
      </text>
    </comment>
    <comment ref="T264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Saíram da rustificação antes da recontagem</t>
        </r>
      </text>
    </comment>
    <comment ref="W267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Direto da estufa para os tubetes
</t>
        </r>
      </text>
    </comment>
    <comment ref="B271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Descartado
O vaso estava sem furo e cheio de água.</t>
        </r>
      </text>
    </comment>
    <comment ref="W272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Saiu para o envase sem recontagem e direto da estufa</t>
        </r>
      </text>
    </comment>
    <comment ref="B275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As bandejas A e B foram descartadas em 27/06 e restaram apenas os tubetes feitos com 4 plântulas. </t>
        </r>
      </text>
    </comment>
    <comment ref="S277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Quantidade de plântulas maiores e visíveis. Uma quantidade muito maior germinou, mas há dificuldade em contá-las individualmente. </t>
        </r>
      </text>
    </comment>
    <comment ref="O283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Deixada de molho por 24 horas e despolpada no tanque com auxílio de um tijolo. </t>
        </r>
      </text>
    </comment>
    <comment ref="R283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Bandeja A: 27/07/2022 
84 Plântulas - 104 Plântulas
Bandeja B: 02/08/2022 
112 Plântulas</t>
        </r>
      </text>
    </comment>
    <comment ref="K288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Plantada no recipiente de hotaliças</t>
        </r>
      </text>
    </comment>
    <comment ref="P29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Metade da bandeja foi coberta com substrato padrão</t>
        </r>
      </text>
    </comment>
    <comment ref="L30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Zilda</t>
        </r>
      </text>
    </comment>
    <comment ref="R30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Perdida
Em 9/08/2022 as plântulas já estavam com aprox. 4 cm. </t>
        </r>
      </text>
    </comment>
    <comment ref="Q303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Foi plantada já germinada. </t>
        </r>
      </text>
    </comment>
    <comment ref="W303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Direto da estufa para os tubetes. </t>
        </r>
      </text>
    </comment>
    <comment ref="C311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Fruto roxo, parecido com VHB 78</t>
        </r>
      </text>
    </comment>
    <comment ref="C313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Fruto grande e laranja</t>
        </r>
      </text>
    </comment>
    <comment ref="C318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Maioria dos frutos verdes.</t>
        </r>
      </text>
    </comment>
    <comment ref="R327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data de germinação perdida</t>
        </r>
      </text>
    </comment>
    <comment ref="B328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Sementes cobertas com subtrato germinaram mais e mais rápido. </t>
        </r>
      </text>
    </comment>
    <comment ref="P328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1100 sementes cobertas com substrato e 1100 cobertas apenas com vermiculita. </t>
        </r>
      </text>
    </comment>
    <comment ref="R328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A data de germminação foi perdida. Está aprox. entre 11/07 e 15/07. </t>
        </r>
      </text>
    </comment>
    <comment ref="T332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Saíram da rustificação antes da recontagem</t>
        </r>
      </text>
    </comment>
    <comment ref="N333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retiradas 10 sementes com fungo</t>
        </r>
      </text>
    </comment>
    <comment ref="O335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Foi retirada a fibra que envolve a semente</t>
        </r>
      </text>
    </comment>
    <comment ref="N338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Removidas 2 sementes com mofo</t>
        </r>
      </text>
    </comment>
    <comment ref="O341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Diferente entre as bandejas
Lote A: 400 sementes - com palha (587,58g)
Lote B: 516 sementes - sem palha/testa; "cebolinha" (436,81g)</t>
        </r>
      </text>
    </comment>
    <comment ref="B343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Descartado, as sementes apodreceram</t>
        </r>
      </text>
    </comment>
    <comment ref="B352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Estacas feitas no tubete, mandadas para a Zilda</t>
        </r>
      </text>
    </comment>
    <comment ref="B357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Foram coletadas 4 plântulas próximo a palmeira</t>
        </r>
      </text>
    </comment>
    <comment ref="B362" authorId="2" shapeId="0">
      <text>
        <r>
          <rPr>
            <b/>
            <sz val="9"/>
            <color indexed="81"/>
            <rFont val="Segoe UI"/>
            <charset val="1"/>
          </rPr>
          <t>Mariana Castanheira Grimaldi:</t>
        </r>
        <r>
          <rPr>
            <sz val="9"/>
            <color indexed="81"/>
            <rFont val="Segoe UI"/>
            <charset val="1"/>
          </rPr>
          <t xml:space="preserve">
Dia 28/07/2022, 12 mudas doram passadas para o tubete, pois estavam com a raíz para fora. </t>
        </r>
      </text>
    </comment>
    <comment ref="B372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GRUPO CONTROLE - ESTUFINS</t>
        </r>
      </text>
    </comment>
    <comment ref="O379" authorId="2" shapeId="0">
      <text>
        <r>
          <rPr>
            <b/>
            <sz val="9"/>
            <color indexed="81"/>
            <rFont val="Segoe UI"/>
            <family val="2"/>
          </rPr>
          <t>Mariana Castanheira Grimaldi:</t>
        </r>
        <r>
          <rPr>
            <sz val="9"/>
            <color indexed="81"/>
            <rFont val="Segoe UI"/>
            <family val="2"/>
          </rPr>
          <t xml:space="preserve">
Ficou na água por 3 semanas, trocando a água a cada 3 dias</t>
        </r>
      </text>
    </comment>
  </commentList>
</comments>
</file>

<file path=xl/sharedStrings.xml><?xml version="1.0" encoding="utf-8"?>
<sst xmlns="http://schemas.openxmlformats.org/spreadsheetml/2006/main" count="2462" uniqueCount="963">
  <si>
    <t>Estufa</t>
  </si>
  <si>
    <t>Rustificação</t>
  </si>
  <si>
    <t>Envase</t>
  </si>
  <si>
    <t>Status</t>
  </si>
  <si>
    <t>Número do lote</t>
  </si>
  <si>
    <t>Espécie</t>
  </si>
  <si>
    <t>Nome popular</t>
  </si>
  <si>
    <t>Data de coleta</t>
  </si>
  <si>
    <t>Local</t>
  </si>
  <si>
    <t>Quantidade de bandejas</t>
  </si>
  <si>
    <t>Tipo de bandeja</t>
  </si>
  <si>
    <t>Quantidade de sementes</t>
  </si>
  <si>
    <t>Tipo de beneficiamento</t>
  </si>
  <si>
    <t>Substrato</t>
  </si>
  <si>
    <t>Data de semeadura</t>
  </si>
  <si>
    <t>Data de início da germinação</t>
  </si>
  <si>
    <t>Quantidade germinada</t>
  </si>
  <si>
    <t>Número de plantulas 28 dias após germinação</t>
  </si>
  <si>
    <t>Data de saída da estufa</t>
  </si>
  <si>
    <t>Número de Plântulas ao sair da estufa</t>
  </si>
  <si>
    <t>Data de saída para envase</t>
  </si>
  <si>
    <t>Número de plântulas ao sair para envase</t>
  </si>
  <si>
    <t>Germinação incial (%)</t>
  </si>
  <si>
    <t>Germinação total (%)</t>
  </si>
  <si>
    <t>Mudas prontas (%)</t>
  </si>
  <si>
    <t>Bacupari</t>
  </si>
  <si>
    <t>VHB</t>
  </si>
  <si>
    <t>Branca</t>
  </si>
  <si>
    <t>Campomanesia xanthocarpa</t>
  </si>
  <si>
    <t>Gabiroba</t>
  </si>
  <si>
    <t>Despolpa</t>
  </si>
  <si>
    <t>Eugenia stipitata</t>
  </si>
  <si>
    <t>Araçá-boi</t>
  </si>
  <si>
    <t xml:space="preserve">Campomanesia eugenioides </t>
  </si>
  <si>
    <t>Gabiroba-do-mato</t>
  </si>
  <si>
    <t>Myrcia multiflora</t>
  </si>
  <si>
    <t>Cambuí-branco</t>
  </si>
  <si>
    <t xml:space="preserve">Garcinia gardneriana </t>
  </si>
  <si>
    <t xml:space="preserve">Campomanesia neriifora </t>
  </si>
  <si>
    <t>Gabiroba-maracujá</t>
  </si>
  <si>
    <t xml:space="preserve">Peso total das sementes </t>
  </si>
  <si>
    <t>60,04g</t>
  </si>
  <si>
    <t>7,1g</t>
  </si>
  <si>
    <t>Eugenia speciosa</t>
  </si>
  <si>
    <t>Laranjinha-do-mato</t>
  </si>
  <si>
    <t>VHB11</t>
  </si>
  <si>
    <t>Vaso 0.8L</t>
  </si>
  <si>
    <t>Hymenea courbaril</t>
  </si>
  <si>
    <t>Jatobá</t>
  </si>
  <si>
    <t>4,77 kg</t>
  </si>
  <si>
    <t>Despolpa e descasca</t>
  </si>
  <si>
    <t>Guatteria australis</t>
  </si>
  <si>
    <t>Pindaíba-preta</t>
  </si>
  <si>
    <t>VHB4 e VHB5</t>
  </si>
  <si>
    <t>59,92g</t>
  </si>
  <si>
    <t>Cupania ludowigii</t>
  </si>
  <si>
    <t>Camboatâ-lodovig</t>
  </si>
  <si>
    <t>VHB7</t>
  </si>
  <si>
    <t>Argyreia nervosa</t>
  </si>
  <si>
    <t>USP</t>
  </si>
  <si>
    <t>4,59g</t>
  </si>
  <si>
    <t>21,67g</t>
  </si>
  <si>
    <t>Campomanesia neriiflora</t>
  </si>
  <si>
    <t>35,21g</t>
  </si>
  <si>
    <t>Tubete</t>
  </si>
  <si>
    <t xml:space="preserve">Butia sp. </t>
  </si>
  <si>
    <t>Butiá</t>
  </si>
  <si>
    <t>06 e 11/01/2022</t>
  </si>
  <si>
    <t>Em frente ao Shopping Granja Viana</t>
  </si>
  <si>
    <t>465,26g</t>
  </si>
  <si>
    <t>Praça do relógio - USP</t>
  </si>
  <si>
    <t>257,81g</t>
  </si>
  <si>
    <t xml:space="preserve">Pouteria torta </t>
  </si>
  <si>
    <t>Abiu</t>
  </si>
  <si>
    <t>VHB14</t>
  </si>
  <si>
    <t>SGV</t>
  </si>
  <si>
    <t>Blepharocalyx salicifolius</t>
  </si>
  <si>
    <t>VHB16</t>
  </si>
  <si>
    <t>Vaso 1.7L</t>
  </si>
  <si>
    <t>0,88g</t>
  </si>
  <si>
    <t>Cecropia hololeuca</t>
  </si>
  <si>
    <t>Embaúba-prateada</t>
  </si>
  <si>
    <t>VHB12</t>
  </si>
  <si>
    <t>0,15g</t>
  </si>
  <si>
    <t>28,32g</t>
  </si>
  <si>
    <t xml:space="preserve">Diclidanthera laurifolia </t>
  </si>
  <si>
    <t>Jabuticaba-de-cipó</t>
  </si>
  <si>
    <t>VHB17</t>
  </si>
  <si>
    <t>104,9g</t>
  </si>
  <si>
    <t>14,27g</t>
  </si>
  <si>
    <t>279,17g</t>
  </si>
  <si>
    <t>52,08g</t>
  </si>
  <si>
    <t>Eugenia leitonii</t>
  </si>
  <si>
    <t>Araçá-piranga</t>
  </si>
  <si>
    <t>Pq. Villa Lobos</t>
  </si>
  <si>
    <t>Jacaratia spinosa</t>
  </si>
  <si>
    <t>Jaracatia</t>
  </si>
  <si>
    <t xml:space="preserve"> USP</t>
  </si>
  <si>
    <t xml:space="preserve">Embaúba </t>
  </si>
  <si>
    <t>4,26g</t>
  </si>
  <si>
    <t xml:space="preserve">Cecropia pachystachya </t>
  </si>
  <si>
    <t>10,23g</t>
  </si>
  <si>
    <t>Malpighia emarginata</t>
  </si>
  <si>
    <t>Acerola</t>
  </si>
  <si>
    <t>Casa Dona Elza</t>
  </si>
  <si>
    <t>25,23g</t>
  </si>
  <si>
    <t>Vaso 5L</t>
  </si>
  <si>
    <t>Padrão</t>
  </si>
  <si>
    <t>Colubrina glandulosa</t>
  </si>
  <si>
    <t>Saguaraji-vermelho</t>
  </si>
  <si>
    <t>Canteiro Central Av. Prof. Fonseca Rodrigues</t>
  </si>
  <si>
    <t>5,8g</t>
  </si>
  <si>
    <t xml:space="preserve">Solanum quitoense </t>
  </si>
  <si>
    <t>Lulo</t>
  </si>
  <si>
    <t>0,92g</t>
  </si>
  <si>
    <t xml:space="preserve">Dictyoloma vandellianum </t>
  </si>
  <si>
    <t>Tingui</t>
  </si>
  <si>
    <t>PNVM</t>
  </si>
  <si>
    <t>4,60g</t>
  </si>
  <si>
    <t xml:space="preserve">Eugenia cf copacabanensis </t>
  </si>
  <si>
    <t xml:space="preserve">Copacabana </t>
  </si>
  <si>
    <t>SLS - Sítio Piraquara</t>
  </si>
  <si>
    <t>3,06246 kg</t>
  </si>
  <si>
    <t>71,82g</t>
  </si>
  <si>
    <t xml:space="preserve">Mycia splendens </t>
  </si>
  <si>
    <t>Guamirim-da-folha-fina</t>
  </si>
  <si>
    <t>Anthurium cf powmanii</t>
  </si>
  <si>
    <t>VHB - Hortinha</t>
  </si>
  <si>
    <t>309,61g</t>
  </si>
  <si>
    <t xml:space="preserve">Pradosia lactescens </t>
  </si>
  <si>
    <t>Marmixa</t>
  </si>
  <si>
    <t>28,12g</t>
  </si>
  <si>
    <t xml:space="preserve">Heiteria silvanii </t>
  </si>
  <si>
    <t>Brinco-de-mulata</t>
  </si>
  <si>
    <t>SLS - Sítio Piraquara VHB 30</t>
  </si>
  <si>
    <t>SLS - Sítio Piraquara VHB 29</t>
  </si>
  <si>
    <t>6,50g</t>
  </si>
  <si>
    <t xml:space="preserve">Psidium cattleyanum var. purpureum </t>
  </si>
  <si>
    <t>Araçá-vermelho</t>
  </si>
  <si>
    <t>Cidade universitária</t>
  </si>
  <si>
    <t>48,15g</t>
  </si>
  <si>
    <t>Sloanea guinensis</t>
  </si>
  <si>
    <t>Ouriço</t>
  </si>
  <si>
    <t>SLS - Sítio Piraquara VHB 26</t>
  </si>
  <si>
    <t>7,89g</t>
  </si>
  <si>
    <t>Campomanesia guaviroba</t>
  </si>
  <si>
    <t>Gabiroba-do-litoral</t>
  </si>
  <si>
    <t>SLS - Sítio Piraquara VHB 22</t>
  </si>
  <si>
    <t>123,88g</t>
  </si>
  <si>
    <t>Geonoma gamiova</t>
  </si>
  <si>
    <t>Guaricanga</t>
  </si>
  <si>
    <t>SLS - Sítio Piraquara VHB 23</t>
  </si>
  <si>
    <t>9,63g</t>
  </si>
  <si>
    <t>08/20/2022</t>
  </si>
  <si>
    <t xml:space="preserve">Casearia cf decandra </t>
  </si>
  <si>
    <t>Cambroé</t>
  </si>
  <si>
    <t>SLS - Sítio Piraquara VHB 24</t>
  </si>
  <si>
    <t>SLS - Sítio Piraquara VHB 18</t>
  </si>
  <si>
    <t>96,02g</t>
  </si>
  <si>
    <t>SLS - Sítio Piraquara VHB 28</t>
  </si>
  <si>
    <t>289,73g</t>
  </si>
  <si>
    <t>Ilex paraguariensis</t>
  </si>
  <si>
    <t>Erva-mate</t>
  </si>
  <si>
    <t>SLS - Sítio Piraquara VHB 20</t>
  </si>
  <si>
    <t>5,4g</t>
  </si>
  <si>
    <t xml:space="preserve">Posoqueria latifolia </t>
  </si>
  <si>
    <t>Baga-de-macaco</t>
  </si>
  <si>
    <t>SLS - Sítio Piraquara VHB 21</t>
  </si>
  <si>
    <t>159,65g</t>
  </si>
  <si>
    <t xml:space="preserve">Croton floribundus </t>
  </si>
  <si>
    <t>Capixingui</t>
  </si>
  <si>
    <t>Raposo Tavares</t>
  </si>
  <si>
    <t>9,25g</t>
  </si>
  <si>
    <t>Psychotria suterella</t>
  </si>
  <si>
    <t>Cafezinho-roxo-da-mata</t>
  </si>
  <si>
    <t>3,61g</t>
  </si>
  <si>
    <t>Psychotria sp.</t>
  </si>
  <si>
    <t>Camburi - São Sebastião</t>
  </si>
  <si>
    <t>1,01g</t>
  </si>
  <si>
    <t xml:space="preserve">Pachira glabra </t>
  </si>
  <si>
    <t>Castanha-do-maranhão</t>
  </si>
  <si>
    <t>Manequinho Lopes</t>
  </si>
  <si>
    <t>1,94358 Kg</t>
  </si>
  <si>
    <t xml:space="preserve">Annona neosericea </t>
  </si>
  <si>
    <t>Araticum-pecanine</t>
  </si>
  <si>
    <t>13,82g</t>
  </si>
  <si>
    <t xml:space="preserve">Genipa americana </t>
  </si>
  <si>
    <t>Jenipapo</t>
  </si>
  <si>
    <t>Guapira opposita</t>
  </si>
  <si>
    <t>Maria-mole</t>
  </si>
  <si>
    <t>3,13g</t>
  </si>
  <si>
    <t xml:space="preserve">Calophyllum brasiliensis </t>
  </si>
  <si>
    <t>Ganandi</t>
  </si>
  <si>
    <t>Vaso</t>
  </si>
  <si>
    <t>15,10g</t>
  </si>
  <si>
    <t>Embaúba</t>
  </si>
  <si>
    <t>12,54g</t>
  </si>
  <si>
    <t>Cecropia glaziovi</t>
  </si>
  <si>
    <t>Embaúba-vermelha</t>
  </si>
  <si>
    <t>17,31g</t>
  </si>
  <si>
    <t>40,05g</t>
  </si>
  <si>
    <t>88,51g</t>
  </si>
  <si>
    <t>Campomanesia guazumifolia</t>
  </si>
  <si>
    <t>Gabiroba-do-campo</t>
  </si>
  <si>
    <t>Separação por lote</t>
  </si>
  <si>
    <t>108,68g</t>
  </si>
  <si>
    <t xml:space="preserve">Moquiniastrum polymorphum </t>
  </si>
  <si>
    <t>Cambará</t>
  </si>
  <si>
    <t>Assentemento Irmã Alberta</t>
  </si>
  <si>
    <t>2,79g</t>
  </si>
  <si>
    <t>Largo da Batata</t>
  </si>
  <si>
    <t>32,61g</t>
  </si>
  <si>
    <t>Inga vera</t>
  </si>
  <si>
    <t>Inga-do-brejo</t>
  </si>
  <si>
    <t>Sesi</t>
  </si>
  <si>
    <t>12,88g</t>
  </si>
  <si>
    <t xml:space="preserve">Byrsonima intermedia </t>
  </si>
  <si>
    <t>Murici</t>
  </si>
  <si>
    <t>Assentemento Irmã Alberta VHB 31</t>
  </si>
  <si>
    <t>49,67g</t>
  </si>
  <si>
    <t>Cambucá</t>
  </si>
  <si>
    <t>8,81g</t>
  </si>
  <si>
    <t>Campomanesia pubescens</t>
  </si>
  <si>
    <t>Gabiroba-do-cerrado</t>
  </si>
  <si>
    <t>Assentamento Irmã Alberta</t>
  </si>
  <si>
    <t>NI</t>
  </si>
  <si>
    <t>Coccinia grandis</t>
  </si>
  <si>
    <t>Pepino-doce</t>
  </si>
  <si>
    <t>Hortinha</t>
  </si>
  <si>
    <t xml:space="preserve">Psidium cattleyanum </t>
  </si>
  <si>
    <t xml:space="preserve">Carapicuíba </t>
  </si>
  <si>
    <t>61,28g</t>
  </si>
  <si>
    <t>Epiphyllum cf oxypetalum</t>
  </si>
  <si>
    <t>Dama-da-noite</t>
  </si>
  <si>
    <t>1,28g</t>
  </si>
  <si>
    <t>9,31g</t>
  </si>
  <si>
    <t>Tabebuia aurea</t>
  </si>
  <si>
    <t>Ipê-amarelo-do-cerrado</t>
  </si>
  <si>
    <t>?/11/2021</t>
  </si>
  <si>
    <t>4,24g</t>
  </si>
  <si>
    <t xml:space="preserve">Alibertia edulis </t>
  </si>
  <si>
    <t>Marmelo-do-cachorro</t>
  </si>
  <si>
    <t>Alto paraíso de Goiás</t>
  </si>
  <si>
    <t>5,81g</t>
  </si>
  <si>
    <t>Tamarindus indica</t>
  </si>
  <si>
    <t>Tamarindo</t>
  </si>
  <si>
    <t>?/11/21</t>
  </si>
  <si>
    <t>Jaú</t>
  </si>
  <si>
    <t>64,3g</t>
  </si>
  <si>
    <t>Dahlstedtia muehlbergiana</t>
  </si>
  <si>
    <t>Embira-miúda</t>
  </si>
  <si>
    <t>?/11/22</t>
  </si>
  <si>
    <t>Cotia</t>
  </si>
  <si>
    <t>4,34g</t>
  </si>
  <si>
    <t>Campomanesia phaea</t>
  </si>
  <si>
    <t>Cambuci</t>
  </si>
  <si>
    <t>Saco 0.8L</t>
  </si>
  <si>
    <t>0,21g</t>
  </si>
  <si>
    <t>Talisia esculenta</t>
  </si>
  <si>
    <t>Pitomba</t>
  </si>
  <si>
    <t xml:space="preserve">Praça-da-familia, Eiras Garcia </t>
  </si>
  <si>
    <t>3,05g</t>
  </si>
  <si>
    <t xml:space="preserve">Feijoa sellowiana </t>
  </si>
  <si>
    <t>Feijoa</t>
  </si>
  <si>
    <t>1,66g</t>
  </si>
  <si>
    <t>Pixiriquinha</t>
  </si>
  <si>
    <t>286,46g</t>
  </si>
  <si>
    <t>Psidium guajava</t>
  </si>
  <si>
    <t>Goiaba-roxa</t>
  </si>
  <si>
    <t>Pq. Villa Lobos e USP</t>
  </si>
  <si>
    <t>143,79g</t>
  </si>
  <si>
    <t>Plinia edulis</t>
  </si>
  <si>
    <t>8,82g</t>
  </si>
  <si>
    <t>Paranapiacaba</t>
  </si>
  <si>
    <t>0,52g</t>
  </si>
  <si>
    <t>Pq. Estadual Juqueri</t>
  </si>
  <si>
    <t>1,62g</t>
  </si>
  <si>
    <t xml:space="preserve">Passiflora cf foetida </t>
  </si>
  <si>
    <t>0,54g</t>
  </si>
  <si>
    <t>Asteraceae</t>
  </si>
  <si>
    <t>0,18g</t>
  </si>
  <si>
    <t>36,54g</t>
  </si>
  <si>
    <t>Psidium myrtoides</t>
  </si>
  <si>
    <t>Araçá-roxo</t>
  </si>
  <si>
    <t>179,09g</t>
  </si>
  <si>
    <t>Pouteria venosa</t>
  </si>
  <si>
    <t>Bapeba-pêssego</t>
  </si>
  <si>
    <t>Morro Grande</t>
  </si>
  <si>
    <t>13 + 48</t>
  </si>
  <si>
    <t>Miconia ligustroides</t>
  </si>
  <si>
    <t>Jacatirãozinho</t>
  </si>
  <si>
    <t>38,77g</t>
  </si>
  <si>
    <t>Pouteria reticulata</t>
  </si>
  <si>
    <t>Guapeva-mirim</t>
  </si>
  <si>
    <t>?/03/2022</t>
  </si>
  <si>
    <t>São Pedro</t>
  </si>
  <si>
    <t>4,67g</t>
  </si>
  <si>
    <t>10,86g</t>
  </si>
  <si>
    <t>NI - VHB 46</t>
  </si>
  <si>
    <t>0,7g</t>
  </si>
  <si>
    <t>Morro Grande VHB 38</t>
  </si>
  <si>
    <t>4,19g</t>
  </si>
  <si>
    <t>Ormosia arborea</t>
  </si>
  <si>
    <t>Olho-de-cabra</t>
  </si>
  <si>
    <t>16,45g</t>
  </si>
  <si>
    <t>Hidratação e escarificação</t>
  </si>
  <si>
    <t>Miconia cf cubatanensis</t>
  </si>
  <si>
    <t>Jacatirão-mirim</t>
  </si>
  <si>
    <t>Morro Grande VHB 41</t>
  </si>
  <si>
    <t>0,35g</t>
  </si>
  <si>
    <t>?</t>
  </si>
  <si>
    <t>Symplocus cf glandulosomarginata</t>
  </si>
  <si>
    <t>Falsa-caneta</t>
  </si>
  <si>
    <t>Morro Grande VHB 45</t>
  </si>
  <si>
    <t>20,76g</t>
  </si>
  <si>
    <t>Morro Grande VHB 39</t>
  </si>
  <si>
    <t>14,54g</t>
  </si>
  <si>
    <t>66,51g</t>
  </si>
  <si>
    <t>Passiflora sp.</t>
  </si>
  <si>
    <t>0,51g</t>
  </si>
  <si>
    <t>Rudgea gardenioides</t>
  </si>
  <si>
    <t>Pau-de-boia</t>
  </si>
  <si>
    <t>Morro Grande VHB 43</t>
  </si>
  <si>
    <t>2,04g</t>
  </si>
  <si>
    <t>Morro Grande VHB 47</t>
  </si>
  <si>
    <t>61,30g</t>
  </si>
  <si>
    <t>35,85g</t>
  </si>
  <si>
    <t xml:space="preserve">Hedyosmum brasiliense </t>
  </si>
  <si>
    <t>Cidreira-do-mato</t>
  </si>
  <si>
    <t>1,89g</t>
  </si>
  <si>
    <t>Mamão-do-mato</t>
  </si>
  <si>
    <t>Jacaratia heptaphylla</t>
  </si>
  <si>
    <t>5,9g</t>
  </si>
  <si>
    <t>Morro Grande VHB 44</t>
  </si>
  <si>
    <t>2,38g</t>
  </si>
  <si>
    <t>NI Thomas I</t>
  </si>
  <si>
    <t>5,15g</t>
  </si>
  <si>
    <t>Ni Thomas II</t>
  </si>
  <si>
    <t>33,58g</t>
  </si>
  <si>
    <t>Amaioua intermedia</t>
  </si>
  <si>
    <t>Guapiricica</t>
  </si>
  <si>
    <t>2,55g</t>
  </si>
  <si>
    <t>77,71g</t>
  </si>
  <si>
    <t>Despolpa e hidratação</t>
  </si>
  <si>
    <t>SLS - Sìtio Piraquara</t>
  </si>
  <si>
    <t>41,68g</t>
  </si>
  <si>
    <t>3,38g</t>
  </si>
  <si>
    <t>Acacia farnesiana</t>
  </si>
  <si>
    <t>Esponjinha</t>
  </si>
  <si>
    <t>11,86g</t>
  </si>
  <si>
    <t>Descasca</t>
  </si>
  <si>
    <t>Raposo Tavares KM12</t>
  </si>
  <si>
    <t>25,26g</t>
  </si>
  <si>
    <t>4,56g</t>
  </si>
  <si>
    <t>Persea willdenovii</t>
  </si>
  <si>
    <t>Abacateiro-do-mato</t>
  </si>
  <si>
    <t>Água Podre VHB 51</t>
  </si>
  <si>
    <t>45,08g</t>
  </si>
  <si>
    <t>Willbrandia sp.</t>
  </si>
  <si>
    <t xml:space="preserve">Água Podre  </t>
  </si>
  <si>
    <t>2,74g</t>
  </si>
  <si>
    <t>5,62g</t>
  </si>
  <si>
    <t xml:space="preserve">Ludwigia tomentosa </t>
  </si>
  <si>
    <t>Cruz-de-malta</t>
  </si>
  <si>
    <t>Córrego próximo ao Água Podre</t>
  </si>
  <si>
    <t>0,13g</t>
  </si>
  <si>
    <t>Ficus luschnathiana</t>
  </si>
  <si>
    <t>Figueira-mata-pau</t>
  </si>
  <si>
    <t>72,75g</t>
  </si>
  <si>
    <t>SESC Interlagos</t>
  </si>
  <si>
    <t>6,23g</t>
  </si>
  <si>
    <t>Gramínea</t>
  </si>
  <si>
    <t>Água Podre</t>
  </si>
  <si>
    <t>1,52g</t>
  </si>
  <si>
    <t>Piper aduncum</t>
  </si>
  <si>
    <t>Momordica charanta</t>
  </si>
  <si>
    <t>Clidemia cf hirta</t>
  </si>
  <si>
    <t>Pixiriquinha roxa</t>
  </si>
  <si>
    <t>0,2g</t>
  </si>
  <si>
    <t>21,58g</t>
  </si>
  <si>
    <t>Cayaponia sp.</t>
  </si>
  <si>
    <t>3,23g</t>
  </si>
  <si>
    <t>Água Podre - Árvore João</t>
  </si>
  <si>
    <t>0,86g</t>
  </si>
  <si>
    <t>Cyperus sp.</t>
  </si>
  <si>
    <t>148,78g</t>
  </si>
  <si>
    <t>VHB - Atrás da sede</t>
  </si>
  <si>
    <t>11,2g</t>
  </si>
  <si>
    <t>VHB - Pomar</t>
  </si>
  <si>
    <t>1,92g</t>
  </si>
  <si>
    <t>8,3g</t>
  </si>
  <si>
    <t>Eiras Garcia</t>
  </si>
  <si>
    <t>1185,41g</t>
  </si>
  <si>
    <t>0,46g</t>
  </si>
  <si>
    <t>SLS - Sítio Piraquara VHB 54</t>
  </si>
  <si>
    <t>6,29g</t>
  </si>
  <si>
    <t>Syagrus romanzoffiana</t>
  </si>
  <si>
    <t>Jerivá</t>
  </si>
  <si>
    <t>7723,45g</t>
  </si>
  <si>
    <t>Despolpa e fermentação</t>
  </si>
  <si>
    <t>2,64g</t>
  </si>
  <si>
    <t>Jaracatiá</t>
  </si>
  <si>
    <t>0,48g</t>
  </si>
  <si>
    <t>19,97g</t>
  </si>
  <si>
    <t>Eugenia pyriformis</t>
  </si>
  <si>
    <t>Uvaia</t>
  </si>
  <si>
    <t>Beira do Rio Pinheiros</t>
  </si>
  <si>
    <t>69,4g</t>
  </si>
  <si>
    <t>Joannesia princeps</t>
  </si>
  <si>
    <t>Andá-açu</t>
  </si>
  <si>
    <t>250,94g</t>
  </si>
  <si>
    <t>Annona dolabripetala</t>
  </si>
  <si>
    <t>Pomar das delícias</t>
  </si>
  <si>
    <t>0,14g</t>
  </si>
  <si>
    <t>Annona cacans</t>
  </si>
  <si>
    <t>Araticum-cagão</t>
  </si>
  <si>
    <t>22,53g</t>
  </si>
  <si>
    <t>80,73g</t>
  </si>
  <si>
    <t>1130,52g</t>
  </si>
  <si>
    <t>Melastomataceae verde</t>
  </si>
  <si>
    <t>9,83g</t>
  </si>
  <si>
    <t>Leandra sp.</t>
  </si>
  <si>
    <t>1,98g</t>
  </si>
  <si>
    <t>Psychotria cf vellosiana</t>
  </si>
  <si>
    <t>19,01g</t>
  </si>
  <si>
    <t>9,16g</t>
  </si>
  <si>
    <t xml:space="preserve">Butia paraguayensis </t>
  </si>
  <si>
    <t>Butiá-do-cerrado</t>
  </si>
  <si>
    <t>Franco da Rocha - Parque Estadual Juqueira</t>
  </si>
  <si>
    <t>Melastomataceae</t>
  </si>
  <si>
    <t>3,19g</t>
  </si>
  <si>
    <t>53,26g</t>
  </si>
  <si>
    <t>Escarificação</t>
  </si>
  <si>
    <t>Pluchea sagittalis</t>
  </si>
  <si>
    <t>Cabrera</t>
  </si>
  <si>
    <t>Aristolochia labeata</t>
  </si>
  <si>
    <t>Jarrinho-de-babado</t>
  </si>
  <si>
    <t>3,02kg</t>
  </si>
  <si>
    <t>Euphorbiaceae</t>
  </si>
  <si>
    <t>Alfredo Volpi</t>
  </si>
  <si>
    <t>0,19g</t>
  </si>
  <si>
    <t>7,17g</t>
  </si>
  <si>
    <t>2,78g</t>
  </si>
  <si>
    <t>Guarea guidonea</t>
  </si>
  <si>
    <t>Marinheiro</t>
  </si>
  <si>
    <t>17,80g</t>
  </si>
  <si>
    <t>Descasca e despolpa</t>
  </si>
  <si>
    <t>167.1</t>
  </si>
  <si>
    <t>167.2</t>
  </si>
  <si>
    <t>25-28/03/22</t>
  </si>
  <si>
    <t>60,46g</t>
  </si>
  <si>
    <t>5,35g</t>
  </si>
  <si>
    <t>1,03g</t>
  </si>
  <si>
    <t>Raposo</t>
  </si>
  <si>
    <t>Guanandi</t>
  </si>
  <si>
    <t>3,498g</t>
  </si>
  <si>
    <t>17,39g</t>
  </si>
  <si>
    <t>Picramnia sp.</t>
  </si>
  <si>
    <t>42,22g</t>
  </si>
  <si>
    <t>Flor-de-baile</t>
  </si>
  <si>
    <t>0,98g</t>
  </si>
  <si>
    <t>Canela</t>
  </si>
  <si>
    <t>VHB 55</t>
  </si>
  <si>
    <t>0,78g</t>
  </si>
  <si>
    <t>Monteverdia truncata</t>
  </si>
  <si>
    <t>Espinheira-santa</t>
  </si>
  <si>
    <t>Cemacas</t>
  </si>
  <si>
    <t>0,68g</t>
  </si>
  <si>
    <t>Annona sylvatica</t>
  </si>
  <si>
    <t>Araticum-do-mato</t>
  </si>
  <si>
    <t>169,21g</t>
  </si>
  <si>
    <t>29,88g</t>
  </si>
  <si>
    <t>Swartzia langsdorfii</t>
  </si>
  <si>
    <t>Pacová-de-macaco</t>
  </si>
  <si>
    <t>326,99g</t>
  </si>
  <si>
    <t>Celtis sp.</t>
  </si>
  <si>
    <t>15,37g</t>
  </si>
  <si>
    <t>134,15g</t>
  </si>
  <si>
    <t>14,78g</t>
  </si>
  <si>
    <t>Monteverdia sp.</t>
  </si>
  <si>
    <t>240,63g</t>
  </si>
  <si>
    <t>Cayaponia martiana</t>
  </si>
  <si>
    <t>Taiuia</t>
  </si>
  <si>
    <t>38,73g</t>
  </si>
  <si>
    <t>Cubatão</t>
  </si>
  <si>
    <t>30,39g</t>
  </si>
  <si>
    <t>Eumachia cephalantha</t>
  </si>
  <si>
    <t>Alfredo Volpi - VHB 58</t>
  </si>
  <si>
    <t>44,15g</t>
  </si>
  <si>
    <t>0,1g</t>
  </si>
  <si>
    <t>94,35g</t>
  </si>
  <si>
    <t>Solanum sessiflorum</t>
  </si>
  <si>
    <t>Maná-cubiu</t>
  </si>
  <si>
    <t>4,75g</t>
  </si>
  <si>
    <t>Solanum lycocarpum</t>
  </si>
  <si>
    <t>Lobeira</t>
  </si>
  <si>
    <t>Estação Ecológica Itirapina</t>
  </si>
  <si>
    <t>28,77g</t>
  </si>
  <si>
    <t>35,02g</t>
  </si>
  <si>
    <t>Rhus succedanea</t>
  </si>
  <si>
    <t>79g</t>
  </si>
  <si>
    <t>Byrsonima intermedia</t>
  </si>
  <si>
    <t>2,09g</t>
  </si>
  <si>
    <t>Euplassa cantareirae</t>
  </si>
  <si>
    <t>Carvalho-da-serra</t>
  </si>
  <si>
    <t>Parque Ibirapuera</t>
  </si>
  <si>
    <t>44,89g</t>
  </si>
  <si>
    <t>Psidium cf grandifolium</t>
  </si>
  <si>
    <t>Araçá-cinzento</t>
  </si>
  <si>
    <t>2,44g</t>
  </si>
  <si>
    <t>Hevea brasiliensis</t>
  </si>
  <si>
    <t>Seringueira</t>
  </si>
  <si>
    <t>268,55g</t>
  </si>
  <si>
    <t>10,0g</t>
  </si>
  <si>
    <t>30,75g</t>
  </si>
  <si>
    <t>Grajaú</t>
  </si>
  <si>
    <t>2,47g</t>
  </si>
  <si>
    <t>Vaso 0,8L</t>
  </si>
  <si>
    <t>0g</t>
  </si>
  <si>
    <t>Syagrus sp.</t>
  </si>
  <si>
    <t>19,68g</t>
  </si>
  <si>
    <t>Andira humilis</t>
  </si>
  <si>
    <t>90g</t>
  </si>
  <si>
    <t>Garcinia sp.</t>
  </si>
  <si>
    <t>1,14g</t>
  </si>
  <si>
    <t>Cambucí</t>
  </si>
  <si>
    <t>8,23g</t>
  </si>
  <si>
    <t>Annona mucosa</t>
  </si>
  <si>
    <t xml:space="preserve">Araticum </t>
  </si>
  <si>
    <t>Cupania sp.</t>
  </si>
  <si>
    <t>Camboatâ</t>
  </si>
  <si>
    <t>Nov. 2021</t>
  </si>
  <si>
    <t>46g</t>
  </si>
  <si>
    <t>Spondias mombim</t>
  </si>
  <si>
    <t>Cajá</t>
  </si>
  <si>
    <t>Pq. Vila Lobos</t>
  </si>
  <si>
    <t>1,134,48g</t>
  </si>
  <si>
    <t>Corida superba</t>
  </si>
  <si>
    <t>Babosa-branca</t>
  </si>
  <si>
    <t>234,18g</t>
  </si>
  <si>
    <t>Aegiphylla sp.</t>
  </si>
  <si>
    <t>Diospyrus sp.</t>
  </si>
  <si>
    <t>29,08g</t>
  </si>
  <si>
    <t>10,09g</t>
  </si>
  <si>
    <t>Euterpe edulis</t>
  </si>
  <si>
    <t>Palmito-juçara</t>
  </si>
  <si>
    <t>1444,50g</t>
  </si>
  <si>
    <t xml:space="preserve">Psidium grandifolium </t>
  </si>
  <si>
    <t>16,53g</t>
  </si>
  <si>
    <t>Psidium rufum</t>
  </si>
  <si>
    <t>Araçá-cagão</t>
  </si>
  <si>
    <t>10,56g</t>
  </si>
  <si>
    <t>Monteverdia gonoglada</t>
  </si>
  <si>
    <t>Cafezinho-do-mato</t>
  </si>
  <si>
    <t>36,11g</t>
  </si>
  <si>
    <t>11,38g</t>
  </si>
  <si>
    <t>Odontocarya sp.</t>
  </si>
  <si>
    <t xml:space="preserve">Eugenia sp. </t>
  </si>
  <si>
    <t>VHB - Próximo ao campo de aviação</t>
  </si>
  <si>
    <t>52,24g</t>
  </si>
  <si>
    <t xml:space="preserve"> Cambucá</t>
  </si>
  <si>
    <t>Cordia ecalyculata</t>
  </si>
  <si>
    <t>Café-de-bugre</t>
  </si>
  <si>
    <t>11,51g</t>
  </si>
  <si>
    <t>11,88g</t>
  </si>
  <si>
    <t>Palicourea sessilis</t>
  </si>
  <si>
    <t>Erva-de-rato-de-folhas-estreitas</t>
  </si>
  <si>
    <t>515,79g</t>
  </si>
  <si>
    <t xml:space="preserve">VHB </t>
  </si>
  <si>
    <t>7,23g</t>
  </si>
  <si>
    <t>3,99g</t>
  </si>
  <si>
    <t>Cinnamomum burmanni</t>
  </si>
  <si>
    <t>Mata do boturoca - Butantã</t>
  </si>
  <si>
    <t>7,62g</t>
  </si>
  <si>
    <t>Louro-cravo</t>
  </si>
  <si>
    <t>Horto florestal</t>
  </si>
  <si>
    <t>7,36g</t>
  </si>
  <si>
    <t>Sloanea obtusifolia</t>
  </si>
  <si>
    <t>Gindiba</t>
  </si>
  <si>
    <t>Dimocarpus longan</t>
  </si>
  <si>
    <t>Olho-de-dragão</t>
  </si>
  <si>
    <t>Butantã</t>
  </si>
  <si>
    <t>5,95g</t>
  </si>
  <si>
    <t>28//06/2022</t>
  </si>
  <si>
    <t>Cocô de passarinho</t>
  </si>
  <si>
    <t>Lavado na peneira</t>
  </si>
  <si>
    <t>Coccocypselum cf. cordifolium</t>
  </si>
  <si>
    <t>Anil</t>
  </si>
  <si>
    <t>0,57g</t>
  </si>
  <si>
    <t>Solanum luridifuscescens</t>
  </si>
  <si>
    <t>Tomate-do-mato</t>
  </si>
  <si>
    <t>Sítio Piraquara</t>
  </si>
  <si>
    <t>3,80g</t>
  </si>
  <si>
    <t>Araçá-gigante</t>
  </si>
  <si>
    <t>Bertioga - Joel da terra</t>
  </si>
  <si>
    <t>26,53g</t>
  </si>
  <si>
    <t>Laranjinha-da-mata</t>
  </si>
  <si>
    <t>Riviera</t>
  </si>
  <si>
    <t>69,13g</t>
  </si>
  <si>
    <t>Sterculia curiosa</t>
  </si>
  <si>
    <t>Chichá</t>
  </si>
  <si>
    <t>63,75g</t>
  </si>
  <si>
    <t>Descasca e lavagem</t>
  </si>
  <si>
    <t>15,90g</t>
  </si>
  <si>
    <t>Melatomataceae</t>
  </si>
  <si>
    <t xml:space="preserve">Pixirica </t>
  </si>
  <si>
    <t>VHB 63</t>
  </si>
  <si>
    <t>30,43g</t>
  </si>
  <si>
    <t>Cryptocarya sp.</t>
  </si>
  <si>
    <t xml:space="preserve">Riviera </t>
  </si>
  <si>
    <t>3,12g</t>
  </si>
  <si>
    <t xml:space="preserve">Licania sp. </t>
  </si>
  <si>
    <t>5,79g</t>
  </si>
  <si>
    <t>1,79g</t>
  </si>
  <si>
    <t xml:space="preserve">Psidium acidum </t>
  </si>
  <si>
    <t>Araçá-pera</t>
  </si>
  <si>
    <t>3,39g</t>
  </si>
  <si>
    <t>Psidium cattleyanum</t>
  </si>
  <si>
    <t>VHB - Morro Ripado</t>
  </si>
  <si>
    <t>7,30g</t>
  </si>
  <si>
    <t xml:space="preserve">Bixa orellana </t>
  </si>
  <si>
    <t>Urucum</t>
  </si>
  <si>
    <t>18,4g</t>
  </si>
  <si>
    <t xml:space="preserve">Annona mucosa </t>
  </si>
  <si>
    <t>Araticum</t>
  </si>
  <si>
    <t>81,49g</t>
  </si>
  <si>
    <t xml:space="preserve">Palicourea brachypoda </t>
  </si>
  <si>
    <t>3,55g</t>
  </si>
  <si>
    <t xml:space="preserve">Psychotria sp. </t>
  </si>
  <si>
    <t>Bertioga</t>
  </si>
  <si>
    <t>0,96g</t>
  </si>
  <si>
    <t>Vermiculita</t>
  </si>
  <si>
    <t>Annona cherimola x Annona squamosa</t>
  </si>
  <si>
    <t>Atemóia</t>
  </si>
  <si>
    <t>Feira</t>
  </si>
  <si>
    <t>Vaso 1,7L</t>
  </si>
  <si>
    <t>4,63g</t>
  </si>
  <si>
    <t>Pleroma mutabilis</t>
  </si>
  <si>
    <t>Manacá-da-serra</t>
  </si>
  <si>
    <t>7,18g</t>
  </si>
  <si>
    <t>Pq. Ibirapuera</t>
  </si>
  <si>
    <t>130,72g</t>
  </si>
  <si>
    <t>Araucaria angustifolia</t>
  </si>
  <si>
    <t>Araucária</t>
  </si>
  <si>
    <t>VHB + Ney</t>
  </si>
  <si>
    <t>6,77g</t>
  </si>
  <si>
    <t>3,62g</t>
  </si>
  <si>
    <t>Acrocomia aculeata</t>
  </si>
  <si>
    <t>Macaúba</t>
  </si>
  <si>
    <t>630,02g</t>
  </si>
  <si>
    <t>Cayaponia pilosa</t>
  </si>
  <si>
    <t>Taiuia-peluda</t>
  </si>
  <si>
    <t>Cantareira - Borda da mata</t>
  </si>
  <si>
    <t>13,01g</t>
  </si>
  <si>
    <t xml:space="preserve">Psidium guineense </t>
  </si>
  <si>
    <t>Araçá-do-campo</t>
  </si>
  <si>
    <t>7,73g</t>
  </si>
  <si>
    <t>Bignoniaceae</t>
  </si>
  <si>
    <t>1,37g</t>
  </si>
  <si>
    <t xml:space="preserve">Poecilanthe parviflora </t>
  </si>
  <si>
    <t>Coração-de-negro</t>
  </si>
  <si>
    <t>0,65g</t>
  </si>
  <si>
    <t>Envasamento</t>
  </si>
  <si>
    <t>35,68g</t>
  </si>
  <si>
    <t>116,98g</t>
  </si>
  <si>
    <t xml:space="preserve">Psidium cf. cupreum </t>
  </si>
  <si>
    <t>0,8g</t>
  </si>
  <si>
    <t>0,00g</t>
  </si>
  <si>
    <t>02 e 03/05/2022</t>
  </si>
  <si>
    <t>38,16g</t>
  </si>
  <si>
    <t>Palicourea marcgravii</t>
  </si>
  <si>
    <t xml:space="preserve">Erva-de-rato </t>
  </si>
  <si>
    <t>4,37g</t>
  </si>
  <si>
    <t>1013,75g</t>
  </si>
  <si>
    <t>1750,5g</t>
  </si>
  <si>
    <t xml:space="preserve">Leandra variabilis </t>
  </si>
  <si>
    <t>Pixirica-peluda</t>
  </si>
  <si>
    <t>VHB 64</t>
  </si>
  <si>
    <t>3,17g</t>
  </si>
  <si>
    <t>Pq. Ibirapuera - Yone</t>
  </si>
  <si>
    <t>261,32g</t>
  </si>
  <si>
    <t xml:space="preserve">Cordia sellowiana </t>
  </si>
  <si>
    <t>Juruté</t>
  </si>
  <si>
    <t>Spondias purpurea</t>
  </si>
  <si>
    <t>Ceriguela</t>
  </si>
  <si>
    <t>96,83g</t>
  </si>
  <si>
    <t>Diospyrus inconstans</t>
  </si>
  <si>
    <t>Caquizinho-do-mato</t>
  </si>
  <si>
    <t>107,65g</t>
  </si>
  <si>
    <t>1179,81g</t>
  </si>
  <si>
    <t>Inga laurina</t>
  </si>
  <si>
    <t>Ingá-branco</t>
  </si>
  <si>
    <t xml:space="preserve">Caetano Álvares - ZN </t>
  </si>
  <si>
    <t>417,85g</t>
  </si>
  <si>
    <t>Pq. Da Luz</t>
  </si>
  <si>
    <t>14/02-23/02</t>
  </si>
  <si>
    <t>VHB 33</t>
  </si>
  <si>
    <t>0,41g</t>
  </si>
  <si>
    <t>225,73g</t>
  </si>
  <si>
    <t xml:space="preserve">Capsicum baccatum </t>
  </si>
  <si>
    <t>Cumari</t>
  </si>
  <si>
    <t xml:space="preserve">Annona muricata </t>
  </si>
  <si>
    <t>Graviola</t>
  </si>
  <si>
    <t>Eugenia uniflora</t>
  </si>
  <si>
    <t>Pitanga</t>
  </si>
  <si>
    <t>8,85g</t>
  </si>
  <si>
    <t xml:space="preserve">Peltophorum dubium </t>
  </si>
  <si>
    <t>Canafístula</t>
  </si>
  <si>
    <t>20,84g</t>
  </si>
  <si>
    <t>Araçá-amarelo</t>
  </si>
  <si>
    <t>Joel da terra</t>
  </si>
  <si>
    <t>23,62g</t>
  </si>
  <si>
    <t>Eugenia sp.</t>
  </si>
  <si>
    <t>Doação - Tio Thauane</t>
  </si>
  <si>
    <t>6,48g</t>
  </si>
  <si>
    <t xml:space="preserve">Anadenanthera colubrina </t>
  </si>
  <si>
    <t>Angico-branco</t>
  </si>
  <si>
    <t>2,13g</t>
  </si>
  <si>
    <t xml:space="preserve">Spondias purpurea </t>
  </si>
  <si>
    <t>40,89g</t>
  </si>
  <si>
    <t>29,97g</t>
  </si>
  <si>
    <t>Despolpa e hidratação por 18 horas</t>
  </si>
  <si>
    <t>167,4g</t>
  </si>
  <si>
    <t>1,5g</t>
  </si>
  <si>
    <t>14,68g</t>
  </si>
  <si>
    <t xml:space="preserve">Araucaria angustifolia </t>
  </si>
  <si>
    <t>142,4g</t>
  </si>
  <si>
    <t>196,27g</t>
  </si>
  <si>
    <t>Myrcia reitzii</t>
  </si>
  <si>
    <t>Cambuí-de-reitz</t>
  </si>
  <si>
    <t>VHB 79</t>
  </si>
  <si>
    <t>58,12g</t>
  </si>
  <si>
    <t>Sítio Piraquara - VHB 79</t>
  </si>
  <si>
    <t>9,30g</t>
  </si>
  <si>
    <t>Escarificação e hidratação</t>
  </si>
  <si>
    <t xml:space="preserve">Myrcia sp. </t>
  </si>
  <si>
    <t>0,76g</t>
  </si>
  <si>
    <t xml:space="preserve">Eugenia prasina </t>
  </si>
  <si>
    <t xml:space="preserve">Araçarana </t>
  </si>
  <si>
    <t>Sítio Piraquara - VHB 78</t>
  </si>
  <si>
    <t>334,9g</t>
  </si>
  <si>
    <t>Despolpa e hidratação por 24 horas</t>
  </si>
  <si>
    <t>Myrcia brasiliensis</t>
  </si>
  <si>
    <t>Guamirim-brasileiro</t>
  </si>
  <si>
    <t>Sítio Piraquara - VHB 75</t>
  </si>
  <si>
    <t>95,43g</t>
  </si>
  <si>
    <t>Myrcia loranthifolia</t>
  </si>
  <si>
    <t>Brasa-viva</t>
  </si>
  <si>
    <t>Sítio Piraquara - VHB 76</t>
  </si>
  <si>
    <t>Sítio Piraquara - VHB 70</t>
  </si>
  <si>
    <t>Myrcia anacardifolia</t>
  </si>
  <si>
    <t>Guamirim-da-folha-larga</t>
  </si>
  <si>
    <t>13/052022</t>
  </si>
  <si>
    <t>Sítio Piraquara- VHB 77</t>
  </si>
  <si>
    <t>272,5g</t>
  </si>
  <si>
    <t>41,78g</t>
  </si>
  <si>
    <t>Cipó</t>
  </si>
  <si>
    <t>4,18g</t>
  </si>
  <si>
    <t xml:space="preserve">Despolpa e hidratação </t>
  </si>
  <si>
    <t>Erva-de-rato</t>
  </si>
  <si>
    <t>2,17g</t>
  </si>
  <si>
    <t>Sítio Piraquara - VHB 73</t>
  </si>
  <si>
    <t xml:space="preserve">Brunfelsia sp. </t>
  </si>
  <si>
    <t>4,41g</t>
  </si>
  <si>
    <t>803,75g</t>
  </si>
  <si>
    <t>Geonoma elegans</t>
  </si>
  <si>
    <t>Aricanga-de-benjala</t>
  </si>
  <si>
    <t>42,5g</t>
  </si>
  <si>
    <t>Psidiu acidum</t>
  </si>
  <si>
    <t>3,15g</t>
  </si>
  <si>
    <t>Cafézinho</t>
  </si>
  <si>
    <t>Parque do Bispo ZN-SP</t>
  </si>
  <si>
    <t>0,3g</t>
  </si>
  <si>
    <t>1,36g</t>
  </si>
  <si>
    <t>33,13g</t>
  </si>
  <si>
    <t>0,6g</t>
  </si>
  <si>
    <t>Coccocypselum cf. lanceolatum</t>
  </si>
  <si>
    <t xml:space="preserve">Araucária </t>
  </si>
  <si>
    <t>203,10g</t>
  </si>
  <si>
    <t>Praça da Luz</t>
  </si>
  <si>
    <t>1.199,6g</t>
  </si>
  <si>
    <t xml:space="preserve">Pleroma sp. </t>
  </si>
  <si>
    <t>Sítio Piraquara - VHB 72</t>
  </si>
  <si>
    <t>290,13g</t>
  </si>
  <si>
    <t>Strychnos acuta</t>
  </si>
  <si>
    <t>Anzol-de-lontra</t>
  </si>
  <si>
    <t>79,47g</t>
  </si>
  <si>
    <t>Solanum cf. diploconos</t>
  </si>
  <si>
    <t>Cuião-de-veado</t>
  </si>
  <si>
    <t>Mogi das cruzes</t>
  </si>
  <si>
    <t>1,88g</t>
  </si>
  <si>
    <t>Vaso 5</t>
  </si>
  <si>
    <t>162,28g</t>
  </si>
  <si>
    <t>53,04g</t>
  </si>
  <si>
    <t xml:space="preserve">Descasca, despolpa e hidratação </t>
  </si>
  <si>
    <t>Theobroma cacao</t>
  </si>
  <si>
    <t>Cacau</t>
  </si>
  <si>
    <t>Feira Otalício Butantã</t>
  </si>
  <si>
    <t>40,48g</t>
  </si>
  <si>
    <t>115,15g</t>
  </si>
  <si>
    <t xml:space="preserve">Cordia superba </t>
  </si>
  <si>
    <t>31,19g</t>
  </si>
  <si>
    <t>Lavagem - Cocô de Jacu</t>
  </si>
  <si>
    <t xml:space="preserve">Psidium myrtoides </t>
  </si>
  <si>
    <t>11,96g</t>
  </si>
  <si>
    <t xml:space="preserve">Theobroma grandifolium </t>
  </si>
  <si>
    <t>Cupuaçu</t>
  </si>
  <si>
    <t>Pimenta pseudocaryophyllus</t>
  </si>
  <si>
    <t xml:space="preserve">Mollinedia schottiana </t>
  </si>
  <si>
    <t>Mariporã</t>
  </si>
  <si>
    <t>Despolpa no tanque com tijolo e hidratação por 5 dias</t>
  </si>
  <si>
    <t>Pterocarpus rohrii</t>
  </si>
  <si>
    <t>Aldrago</t>
  </si>
  <si>
    <t>Avenida Caetano Alvares ZN</t>
  </si>
  <si>
    <t>327,13g</t>
  </si>
  <si>
    <t>Asas recortadas com tesoura</t>
  </si>
  <si>
    <t>75,96g</t>
  </si>
  <si>
    <t>1677,14g</t>
  </si>
  <si>
    <t>Cabralea canjerana</t>
  </si>
  <si>
    <t xml:space="preserve">Canjerana </t>
  </si>
  <si>
    <t>26,73g</t>
  </si>
  <si>
    <t>Aspidosperma ramiflorum</t>
  </si>
  <si>
    <t>Guatambu</t>
  </si>
  <si>
    <t>2,93g</t>
  </si>
  <si>
    <t>Ficus cf. organensis</t>
  </si>
  <si>
    <t>VHB - Próximo ao playground</t>
  </si>
  <si>
    <t>Geonoma schottiana</t>
  </si>
  <si>
    <t>Aricanga-do-brejo</t>
  </si>
  <si>
    <t>47,68g</t>
  </si>
  <si>
    <t>Gameleira-brava</t>
  </si>
  <si>
    <t>10,64g</t>
  </si>
  <si>
    <t>Manequinho Lopes e Raposo</t>
  </si>
  <si>
    <t xml:space="preserve">Estufim </t>
  </si>
  <si>
    <t>486000g</t>
  </si>
  <si>
    <t>Terra e cobertura com vermiculita</t>
  </si>
  <si>
    <t>Chrysophyllum gonocarpum</t>
  </si>
  <si>
    <t>Aguaí</t>
  </si>
  <si>
    <t>119,41g</t>
  </si>
  <si>
    <t>Sementes coletadas já beneficiadas no chão, foi feita apenas a lavagem</t>
  </si>
  <si>
    <t>50,76g</t>
  </si>
  <si>
    <t xml:space="preserve">Eugenia astringens </t>
  </si>
  <si>
    <t>Baguaçú</t>
  </si>
  <si>
    <t xml:space="preserve">VHB - Pomar </t>
  </si>
  <si>
    <t>0,53g</t>
  </si>
  <si>
    <t xml:space="preserve">Pterogyne nitens </t>
  </si>
  <si>
    <t>Pau-amendoim</t>
  </si>
  <si>
    <t xml:space="preserve">Manequinho Lopes  </t>
  </si>
  <si>
    <t>29,52g</t>
  </si>
  <si>
    <t>Corte da vagem ao redor da semente</t>
  </si>
  <si>
    <t>12,64g</t>
  </si>
  <si>
    <t>Frutos coletados do chão sem polpa</t>
  </si>
  <si>
    <t>Jardim Peri-Peri</t>
  </si>
  <si>
    <t>8,46g</t>
  </si>
  <si>
    <t xml:space="preserve">Descasca </t>
  </si>
  <si>
    <t xml:space="preserve">Enterolobium contortisiliquum </t>
  </si>
  <si>
    <t>Tamboril</t>
  </si>
  <si>
    <t>9,15g</t>
  </si>
  <si>
    <t>Frutos descascados com a tesoura de poda para remoção das sementes + Imersão na água por 24h</t>
  </si>
  <si>
    <t>Balfourodendron riedelianum</t>
  </si>
  <si>
    <t>Pau-marfim</t>
  </si>
  <si>
    <t>220 sementes sem beneficiamento (lote B); 221 sementes corte das asas (lote A)</t>
  </si>
  <si>
    <t>1023,90g</t>
  </si>
  <si>
    <t>Sementes coletadas no chão, foi feita apenas a lavagem e secagem ao sol.</t>
  </si>
  <si>
    <t>501,96g</t>
  </si>
  <si>
    <t>Lophanthera lactescens</t>
  </si>
  <si>
    <t>Lofantera-da-amazônia</t>
  </si>
  <si>
    <t>21,16g</t>
  </si>
  <si>
    <t>Sem beneficiamento</t>
  </si>
  <si>
    <t>Chloroleucon tortum</t>
  </si>
  <si>
    <t>Tataré</t>
  </si>
  <si>
    <t>16,75g</t>
  </si>
  <si>
    <t>Sementes recebidas já beneficiadas.</t>
  </si>
  <si>
    <t>Centrolobium tomentosum</t>
  </si>
  <si>
    <t>Araribá</t>
  </si>
  <si>
    <t>Corte das asas e remoção dos espinhos</t>
  </si>
  <si>
    <t>389,56g</t>
  </si>
  <si>
    <t>Pq. Trianon</t>
  </si>
  <si>
    <t>186g</t>
  </si>
  <si>
    <t>Eugenia candolleana</t>
  </si>
  <si>
    <t>Ameixa-da-mata</t>
  </si>
  <si>
    <t>2,97g</t>
  </si>
  <si>
    <t xml:space="preserve">Quercus suber </t>
  </si>
  <si>
    <t>Corticeira</t>
  </si>
  <si>
    <t>123g</t>
  </si>
  <si>
    <t>Holocalyx balansae</t>
  </si>
  <si>
    <t>Alecrim-de-campinas</t>
  </si>
  <si>
    <t>10,3g</t>
  </si>
  <si>
    <t>Psidium cf. sartorianum</t>
  </si>
  <si>
    <t>6g</t>
  </si>
  <si>
    <t>3444g</t>
  </si>
  <si>
    <t>Latitude</t>
  </si>
  <si>
    <t>Longitude</t>
  </si>
  <si>
    <t>Zona</t>
  </si>
  <si>
    <t>Pontos de GPS</t>
  </si>
  <si>
    <t>Parque da Luz</t>
  </si>
  <si>
    <t>VHB (nºcampo)</t>
  </si>
  <si>
    <t>346,86g</t>
  </si>
  <si>
    <t>Semente coletadas no chão</t>
  </si>
  <si>
    <t>Ficus organensis</t>
  </si>
  <si>
    <t>10,22g</t>
  </si>
  <si>
    <t>122,38g</t>
  </si>
  <si>
    <t>Schizolobium parahyba</t>
  </si>
  <si>
    <t>Guapuruvu</t>
  </si>
  <si>
    <t>304,7g</t>
  </si>
  <si>
    <t>Sementes coletadas direto do chão e hidratada por dois dias</t>
  </si>
  <si>
    <t>Libidibia ferrea</t>
  </si>
  <si>
    <t>Pau-ferro</t>
  </si>
  <si>
    <t>Avenida Atlântica</t>
  </si>
  <si>
    <t>17,23g</t>
  </si>
  <si>
    <t>Despolpa e Hidratação</t>
  </si>
  <si>
    <t>Platycyamus regnelli</t>
  </si>
  <si>
    <t>Pau-pereira</t>
  </si>
  <si>
    <t>7,07g</t>
  </si>
  <si>
    <t>Sementes coletadas no chão, colocadas de molho por dois dias</t>
  </si>
  <si>
    <t>Avenida Atlântica, 2900</t>
  </si>
  <si>
    <t>Corte das asas</t>
  </si>
  <si>
    <t>27,78g</t>
  </si>
  <si>
    <t>Parque da Luz + VHB</t>
  </si>
  <si>
    <t>9000g</t>
  </si>
  <si>
    <t>Frutos plantados sem beneficiar</t>
  </si>
  <si>
    <t>3560g</t>
  </si>
  <si>
    <t>As sementes foram lavadas e descartadas as que boiaram, depois foram secas ao sol e plantadas diretamente nos tubetes na Zilda</t>
  </si>
  <si>
    <t>559,65g</t>
  </si>
  <si>
    <t>Descasca, os frutos foram quebrados com marreta e as sementes lavadas em água corrente. Após secagem ao sol foram plantadas diretamente nos tubetes na Zilda</t>
  </si>
  <si>
    <t>VHB - pomar das delícias</t>
  </si>
  <si>
    <t>PN Itaim, área do Matias</t>
  </si>
  <si>
    <t>23k</t>
  </si>
  <si>
    <t>Plantulas coletadas em campo</t>
  </si>
  <si>
    <t>Eugenia convexinervea (?)</t>
  </si>
  <si>
    <t>PN Jaceguava</t>
  </si>
  <si>
    <t>Nid</t>
  </si>
  <si>
    <t>PN Itaim, próximo VHB 85</t>
  </si>
  <si>
    <t>Plantulas coletadas em campo, sementes similares às de Garcinia sp.</t>
  </si>
  <si>
    <t>Myrcia pubipetala</t>
  </si>
  <si>
    <t>Guapitinga</t>
  </si>
  <si>
    <t>19 e 20/07/2022</t>
  </si>
  <si>
    <t>PN Itaim, PN Jaceguava</t>
  </si>
  <si>
    <t>112, 128</t>
  </si>
  <si>
    <t>326135, 0319418</t>
  </si>
  <si>
    <t>7366974, 7369617</t>
  </si>
  <si>
    <t>32,24g</t>
  </si>
  <si>
    <t>Despolpa, a maioria dos frutos foi coletada verde</t>
  </si>
  <si>
    <t>Nid (Lauraceae)</t>
  </si>
  <si>
    <t>PN Itaim</t>
  </si>
  <si>
    <t>3,5g</t>
  </si>
  <si>
    <t>Sementes coletadas no chão, hidratadas por 1 dia</t>
  </si>
  <si>
    <t>17,96g</t>
  </si>
  <si>
    <t>Myrcia anacardiifolia</t>
  </si>
  <si>
    <t>Myrciaria delicatula</t>
  </si>
  <si>
    <t>Campari-berry</t>
  </si>
  <si>
    <t>18 e 20/07/2022</t>
  </si>
  <si>
    <t>109, 120</t>
  </si>
  <si>
    <t>18,48g</t>
  </si>
  <si>
    <t>25,98g</t>
  </si>
  <si>
    <t>35,39g</t>
  </si>
  <si>
    <t>Bertioga (Joel da terra)</t>
  </si>
  <si>
    <t>1,38g</t>
  </si>
  <si>
    <t>3,95g</t>
  </si>
  <si>
    <t>1498g</t>
  </si>
  <si>
    <t>Despolpa com pedra no tanque, após hidratação por 3 semanas trocando água a cada 2 dias</t>
  </si>
  <si>
    <t>Ocotea brachybotrya</t>
  </si>
  <si>
    <t>Eugenia punicifolia</t>
  </si>
  <si>
    <t>Brunfelsia australis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</si>
</sst>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0" fontId="0" fillId="0" borderId="0" xfId="0" applyNumberFormat="1"/>
    <xf numFmtId="9" fontId="0" fillId="0" borderId="0" xfId="0" applyNumberFormat="1"/>
    <xf numFmtId="16" fontId="0" fillId="0" borderId="0" xfId="0" applyNumberFormat="1"/>
    <xf numFmtId="1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/>
    <xf numFmtId="0" fontId="0" fillId="5" borderId="0" xfId="0" applyFill="1"/>
  </cellXfs>
  <cellStyles count="1">
    <cellStyle name="Normal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03"/>
  <sheetViews>
    <sheetView tabSelected="1" workbookViewId="0">
      <pane ySplit="2" topLeftCell="A3" activePane="bottomLeft" state="frozen"/>
      <selection pane="bottomLeft" activeCell="C3" sqref="C3:C403"/>
    </sheetView>
  </sheetViews>
  <sheetFormatPr defaultRowHeight="15" x14ac:dyDescent="0.25"/>
  <cols>
    <col min="3" max="3" width="32" customWidth="1"/>
    <col min="4" max="4" width="30.28515625" bestFit="1" customWidth="1"/>
    <col min="5" max="5" width="14.85546875" style="3" bestFit="1" customWidth="1"/>
    <col min="6" max="6" width="41.28515625" bestFit="1" customWidth="1"/>
    <col min="7" max="7" width="10.42578125" bestFit="1" customWidth="1"/>
    <col min="8" max="8" width="5.28515625" bestFit="1" customWidth="1"/>
    <col min="9" max="9" width="15.140625" bestFit="1" customWidth="1"/>
    <col min="10" max="10" width="16.140625" bestFit="1" customWidth="1"/>
    <col min="11" max="11" width="11.7109375" bestFit="1" customWidth="1"/>
    <col min="12" max="12" width="9.140625" bestFit="1" customWidth="1"/>
    <col min="13" max="13" width="10.140625" bestFit="1" customWidth="1"/>
    <col min="14" max="14" width="12.42578125" bestFit="1" customWidth="1"/>
    <col min="15" max="15" width="148.85546875" bestFit="1" customWidth="1"/>
    <col min="16" max="16" width="31.42578125" bestFit="1" customWidth="1"/>
    <col min="17" max="17" width="10.7109375" style="3" bestFit="1" customWidth="1"/>
    <col min="18" max="18" width="12" style="3" customWidth="1"/>
    <col min="19" max="19" width="12.85546875" customWidth="1"/>
    <col min="20" max="20" width="11.28515625" customWidth="1"/>
    <col min="21" max="23" width="10.7109375" bestFit="1" customWidth="1"/>
  </cols>
  <sheetData>
    <row r="1" spans="1:27" x14ac:dyDescent="0.25">
      <c r="H1" s="17" t="s">
        <v>893</v>
      </c>
      <c r="I1" s="17"/>
      <c r="J1" s="17"/>
      <c r="Q1" s="14" t="s">
        <v>0</v>
      </c>
      <c r="R1" s="14"/>
      <c r="S1" s="14"/>
      <c r="T1" s="14"/>
      <c r="U1" s="15" t="s">
        <v>1</v>
      </c>
      <c r="V1" s="15"/>
      <c r="W1" s="16" t="s">
        <v>2</v>
      </c>
      <c r="X1" s="16"/>
    </row>
    <row r="2" spans="1:27" ht="90" x14ac:dyDescent="0.25">
      <c r="A2" t="s">
        <v>3</v>
      </c>
      <c r="B2" s="1" t="s">
        <v>4</v>
      </c>
      <c r="C2" s="1" t="s">
        <v>5</v>
      </c>
      <c r="D2" s="1" t="s">
        <v>6</v>
      </c>
      <c r="E2" s="8" t="s">
        <v>7</v>
      </c>
      <c r="F2" s="1" t="s">
        <v>8</v>
      </c>
      <c r="G2" s="1" t="s">
        <v>895</v>
      </c>
      <c r="H2" s="1" t="s">
        <v>892</v>
      </c>
      <c r="I2" s="1" t="s">
        <v>890</v>
      </c>
      <c r="J2" s="1" t="s">
        <v>891</v>
      </c>
      <c r="K2" s="1" t="s">
        <v>9</v>
      </c>
      <c r="L2" s="1" t="s">
        <v>10</v>
      </c>
      <c r="M2" s="1" t="s">
        <v>40</v>
      </c>
      <c r="N2" s="1" t="s">
        <v>11</v>
      </c>
      <c r="O2" s="1" t="s">
        <v>12</v>
      </c>
      <c r="P2" s="1" t="s">
        <v>13</v>
      </c>
      <c r="Q2" s="8" t="s">
        <v>14</v>
      </c>
      <c r="R2" s="8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</row>
    <row r="3" spans="1:27" x14ac:dyDescent="0.25">
      <c r="A3" t="str">
        <f t="shared" ref="A3:A34" si="0">IF(W3&gt;R3,"Envasamento",IF(U3&gt;R3,"Rustificação",IF(Q3&gt;0,"Estufa","Sem dados")))</f>
        <v>Estufa</v>
      </c>
      <c r="B3" s="2">
        <v>1</v>
      </c>
      <c r="C3" t="s">
        <v>28</v>
      </c>
      <c r="D3" t="s">
        <v>29</v>
      </c>
      <c r="E3" s="3">
        <v>44551</v>
      </c>
      <c r="F3" t="s">
        <v>26</v>
      </c>
      <c r="K3">
        <v>2</v>
      </c>
      <c r="L3" t="s">
        <v>27</v>
      </c>
      <c r="N3">
        <v>720</v>
      </c>
      <c r="O3" t="s">
        <v>30</v>
      </c>
      <c r="P3" t="str">
        <f>IF(L3="Tubete","Padrão","Vermiculita")</f>
        <v>Vermiculita</v>
      </c>
      <c r="Q3" s="3">
        <v>44565</v>
      </c>
      <c r="R3" s="3">
        <v>44603</v>
      </c>
      <c r="S3">
        <v>6</v>
      </c>
      <c r="T3">
        <v>20</v>
      </c>
      <c r="U3" s="3"/>
      <c r="Y3" s="4">
        <f t="shared" ref="Y3:Y66" si="1">S3/N3</f>
        <v>8.3333333333333332E-3</v>
      </c>
      <c r="Z3" s="5">
        <f t="shared" ref="Z3:Z66" si="2">T3/N3</f>
        <v>2.7777777777777776E-2</v>
      </c>
      <c r="AA3">
        <f>X3/T3</f>
        <v>0</v>
      </c>
    </row>
    <row r="4" spans="1:27" x14ac:dyDescent="0.25">
      <c r="A4" t="str">
        <f t="shared" si="0"/>
        <v>Estufa</v>
      </c>
      <c r="B4" s="2">
        <v>2</v>
      </c>
      <c r="C4" t="s">
        <v>31</v>
      </c>
      <c r="D4" t="s">
        <v>32</v>
      </c>
      <c r="E4" s="3">
        <v>44564</v>
      </c>
      <c r="F4" t="s">
        <v>26</v>
      </c>
      <c r="K4">
        <v>1</v>
      </c>
      <c r="L4" t="s">
        <v>27</v>
      </c>
      <c r="N4">
        <v>65</v>
      </c>
      <c r="O4" t="s">
        <v>30</v>
      </c>
      <c r="P4" t="str">
        <f t="shared" ref="P4:P67" si="3">IF(L4="Tubete","Padrão","Vermiculita")</f>
        <v>Vermiculita</v>
      </c>
      <c r="Q4" s="3">
        <v>44565</v>
      </c>
      <c r="R4" s="3">
        <v>44713</v>
      </c>
      <c r="T4">
        <v>17</v>
      </c>
      <c r="Y4" s="4">
        <f t="shared" si="1"/>
        <v>0</v>
      </c>
      <c r="Z4" s="5">
        <f t="shared" si="2"/>
        <v>0.26153846153846155</v>
      </c>
    </row>
    <row r="5" spans="1:27" x14ac:dyDescent="0.25">
      <c r="A5" t="str">
        <f t="shared" si="0"/>
        <v>Estufa</v>
      </c>
      <c r="B5" s="2">
        <v>3</v>
      </c>
      <c r="C5" t="s">
        <v>33</v>
      </c>
      <c r="D5" t="s">
        <v>34</v>
      </c>
      <c r="E5" s="3">
        <v>44565</v>
      </c>
      <c r="F5" t="s">
        <v>26</v>
      </c>
      <c r="K5">
        <v>2</v>
      </c>
      <c r="L5" t="s">
        <v>27</v>
      </c>
      <c r="N5">
        <v>1108</v>
      </c>
      <c r="O5" t="s">
        <v>30</v>
      </c>
      <c r="P5" t="str">
        <f t="shared" si="3"/>
        <v>Vermiculita</v>
      </c>
      <c r="Q5" s="3">
        <v>44566</v>
      </c>
      <c r="R5" s="3">
        <v>44585</v>
      </c>
      <c r="S5">
        <v>154</v>
      </c>
      <c r="T5">
        <v>645</v>
      </c>
      <c r="Y5" s="4">
        <f t="shared" si="1"/>
        <v>0.13898916967509026</v>
      </c>
      <c r="Z5" s="5">
        <f t="shared" si="2"/>
        <v>0.58212996389891691</v>
      </c>
    </row>
    <row r="6" spans="1:27" x14ac:dyDescent="0.25">
      <c r="A6" t="str">
        <f t="shared" si="0"/>
        <v>Estufa</v>
      </c>
      <c r="B6" s="2">
        <v>4</v>
      </c>
      <c r="C6" s="18" t="s">
        <v>35</v>
      </c>
      <c r="D6" t="s">
        <v>36</v>
      </c>
      <c r="E6" s="3">
        <v>44567</v>
      </c>
      <c r="F6" t="s">
        <v>26</v>
      </c>
      <c r="K6">
        <v>3</v>
      </c>
      <c r="L6" t="s">
        <v>27</v>
      </c>
      <c r="N6">
        <v>1411</v>
      </c>
      <c r="O6" t="s">
        <v>30</v>
      </c>
      <c r="P6" t="str">
        <f t="shared" si="3"/>
        <v>Vermiculita</v>
      </c>
      <c r="Q6" s="3">
        <v>44571</v>
      </c>
      <c r="R6" s="3">
        <v>44580</v>
      </c>
      <c r="S6">
        <v>296</v>
      </c>
      <c r="T6">
        <v>792</v>
      </c>
      <c r="Y6" s="4">
        <f t="shared" si="1"/>
        <v>0.20978029766123316</v>
      </c>
      <c r="Z6" s="5">
        <f t="shared" si="2"/>
        <v>0.56130403968816445</v>
      </c>
    </row>
    <row r="7" spans="1:27" x14ac:dyDescent="0.25">
      <c r="A7" t="str">
        <f t="shared" si="0"/>
        <v>Estufa</v>
      </c>
      <c r="B7" s="2">
        <v>5</v>
      </c>
      <c r="C7" t="s">
        <v>37</v>
      </c>
      <c r="D7" t="s">
        <v>25</v>
      </c>
      <c r="E7" s="3">
        <v>44567</v>
      </c>
      <c r="F7" t="s">
        <v>26</v>
      </c>
      <c r="K7">
        <v>1</v>
      </c>
      <c r="L7" t="s">
        <v>27</v>
      </c>
      <c r="N7">
        <v>150</v>
      </c>
      <c r="O7" t="s">
        <v>30</v>
      </c>
      <c r="P7" t="str">
        <f t="shared" si="3"/>
        <v>Vermiculita</v>
      </c>
      <c r="Q7" s="3">
        <v>44571</v>
      </c>
      <c r="R7" s="3">
        <v>44665</v>
      </c>
      <c r="S7">
        <v>3</v>
      </c>
      <c r="T7">
        <v>6</v>
      </c>
      <c r="Y7" s="4">
        <f t="shared" si="1"/>
        <v>0.02</v>
      </c>
      <c r="Z7" s="5">
        <f t="shared" si="2"/>
        <v>0.04</v>
      </c>
    </row>
    <row r="8" spans="1:27" x14ac:dyDescent="0.25">
      <c r="A8" t="str">
        <f t="shared" si="0"/>
        <v>Estufa</v>
      </c>
      <c r="B8" s="2">
        <v>6</v>
      </c>
      <c r="C8" t="s">
        <v>38</v>
      </c>
      <c r="D8" t="s">
        <v>39</v>
      </c>
      <c r="E8" s="3">
        <v>44567</v>
      </c>
      <c r="F8" t="s">
        <v>26</v>
      </c>
      <c r="K8">
        <v>2</v>
      </c>
      <c r="L8" t="s">
        <v>27</v>
      </c>
      <c r="M8" t="s">
        <v>41</v>
      </c>
      <c r="N8">
        <v>1223</v>
      </c>
      <c r="O8" t="s">
        <v>30</v>
      </c>
      <c r="P8" t="str">
        <f t="shared" si="3"/>
        <v>Vermiculita</v>
      </c>
      <c r="Q8" s="3">
        <v>44572</v>
      </c>
      <c r="R8" s="3">
        <v>44592</v>
      </c>
      <c r="S8">
        <v>127</v>
      </c>
      <c r="T8">
        <v>138</v>
      </c>
      <c r="Y8" s="4">
        <f t="shared" si="1"/>
        <v>0.10384300899427637</v>
      </c>
      <c r="Z8" s="5">
        <f t="shared" si="2"/>
        <v>0.11283728536385937</v>
      </c>
    </row>
    <row r="9" spans="1:27" x14ac:dyDescent="0.25">
      <c r="A9" t="str">
        <f t="shared" si="0"/>
        <v>Estufa</v>
      </c>
      <c r="B9" s="2">
        <v>7</v>
      </c>
      <c r="C9" t="s">
        <v>33</v>
      </c>
      <c r="D9" t="s">
        <v>34</v>
      </c>
      <c r="E9" s="3">
        <v>44567</v>
      </c>
      <c r="K9">
        <v>1</v>
      </c>
      <c r="L9" t="s">
        <v>27</v>
      </c>
      <c r="M9" t="s">
        <v>42</v>
      </c>
      <c r="N9">
        <v>317</v>
      </c>
      <c r="O9" t="s">
        <v>30</v>
      </c>
      <c r="P9" t="str">
        <f t="shared" si="3"/>
        <v>Vermiculita</v>
      </c>
      <c r="Q9" s="3">
        <v>44572</v>
      </c>
      <c r="R9" s="3">
        <v>44589</v>
      </c>
      <c r="S9">
        <v>43</v>
      </c>
      <c r="T9">
        <v>127</v>
      </c>
      <c r="Y9" s="4">
        <f t="shared" si="1"/>
        <v>0.13564668769716087</v>
      </c>
      <c r="Z9" s="5">
        <f t="shared" si="2"/>
        <v>0.40063091482649843</v>
      </c>
    </row>
    <row r="10" spans="1:27" x14ac:dyDescent="0.25">
      <c r="A10" t="str">
        <f t="shared" si="0"/>
        <v>Estufa</v>
      </c>
      <c r="B10" s="2">
        <v>8</v>
      </c>
      <c r="C10" t="s">
        <v>35</v>
      </c>
      <c r="D10" t="s">
        <v>36</v>
      </c>
      <c r="E10" s="3">
        <v>44567</v>
      </c>
      <c r="F10" t="s">
        <v>26</v>
      </c>
      <c r="K10">
        <v>3</v>
      </c>
      <c r="L10" t="s">
        <v>27</v>
      </c>
      <c r="N10">
        <v>1281</v>
      </c>
      <c r="O10" t="s">
        <v>30</v>
      </c>
      <c r="P10" t="str">
        <f t="shared" si="3"/>
        <v>Vermiculita</v>
      </c>
      <c r="Q10" s="3">
        <v>44573</v>
      </c>
      <c r="R10" s="3">
        <v>44585</v>
      </c>
      <c r="S10">
        <v>117</v>
      </c>
      <c r="T10">
        <v>384</v>
      </c>
      <c r="Y10" s="4">
        <f t="shared" si="1"/>
        <v>9.1334894613583142E-2</v>
      </c>
      <c r="Z10" s="5">
        <f t="shared" si="2"/>
        <v>0.29976580796252927</v>
      </c>
    </row>
    <row r="11" spans="1:27" x14ac:dyDescent="0.25">
      <c r="A11" t="str">
        <f t="shared" si="0"/>
        <v>Estufa</v>
      </c>
      <c r="B11" s="2">
        <v>9</v>
      </c>
      <c r="C11" t="s">
        <v>43</v>
      </c>
      <c r="D11" t="s">
        <v>44</v>
      </c>
      <c r="E11" s="3">
        <v>44574</v>
      </c>
      <c r="F11" t="s">
        <v>45</v>
      </c>
      <c r="K11">
        <v>1</v>
      </c>
      <c r="L11" t="s">
        <v>46</v>
      </c>
      <c r="N11">
        <v>3</v>
      </c>
      <c r="O11" t="s">
        <v>30</v>
      </c>
      <c r="P11" t="str">
        <f t="shared" si="3"/>
        <v>Vermiculita</v>
      </c>
      <c r="Q11" s="3">
        <v>44574</v>
      </c>
      <c r="R11" s="3">
        <v>44678</v>
      </c>
      <c r="T11">
        <v>1</v>
      </c>
      <c r="Y11" s="4">
        <f t="shared" si="1"/>
        <v>0</v>
      </c>
      <c r="Z11" s="5">
        <f t="shared" si="2"/>
        <v>0.33333333333333331</v>
      </c>
    </row>
    <row r="12" spans="1:27" x14ac:dyDescent="0.25">
      <c r="A12" t="str">
        <f t="shared" si="0"/>
        <v>Estufa</v>
      </c>
      <c r="B12" s="2">
        <v>10</v>
      </c>
      <c r="C12" t="s">
        <v>47</v>
      </c>
      <c r="D12" t="s">
        <v>48</v>
      </c>
      <c r="E12" s="3">
        <v>44565</v>
      </c>
      <c r="F12" t="s">
        <v>26</v>
      </c>
      <c r="K12">
        <v>3</v>
      </c>
      <c r="L12" t="s">
        <v>27</v>
      </c>
      <c r="M12" t="s">
        <v>49</v>
      </c>
      <c r="N12">
        <v>966</v>
      </c>
      <c r="O12" t="s">
        <v>50</v>
      </c>
      <c r="P12" t="str">
        <f>IF(L12="Tubete","Padrão","Vermiculita")</f>
        <v>Vermiculita</v>
      </c>
      <c r="Q12" s="3">
        <v>44575</v>
      </c>
      <c r="R12" s="3">
        <v>44602</v>
      </c>
      <c r="S12">
        <v>10</v>
      </c>
      <c r="T12">
        <v>140</v>
      </c>
      <c r="U12" s="3"/>
      <c r="W12" s="3"/>
      <c r="Y12" s="4">
        <f t="shared" si="1"/>
        <v>1.0351966873706004E-2</v>
      </c>
      <c r="Z12" s="5">
        <f t="shared" si="2"/>
        <v>0.14492753623188406</v>
      </c>
    </row>
    <row r="13" spans="1:27" x14ac:dyDescent="0.25">
      <c r="A13" t="str">
        <f t="shared" si="0"/>
        <v>Estufa</v>
      </c>
      <c r="B13" s="2">
        <v>11</v>
      </c>
      <c r="C13" s="19" t="s">
        <v>51</v>
      </c>
      <c r="D13" t="s">
        <v>52</v>
      </c>
      <c r="E13" s="3">
        <v>44574</v>
      </c>
      <c r="F13" t="s">
        <v>53</v>
      </c>
      <c r="K13">
        <v>2</v>
      </c>
      <c r="L13" t="s">
        <v>27</v>
      </c>
      <c r="M13" t="s">
        <v>54</v>
      </c>
      <c r="N13">
        <v>641</v>
      </c>
      <c r="O13" t="s">
        <v>30</v>
      </c>
      <c r="P13" t="str">
        <f t="shared" si="3"/>
        <v>Vermiculita</v>
      </c>
      <c r="Q13" s="3">
        <v>44575</v>
      </c>
      <c r="U13" s="3"/>
      <c r="W13" s="3"/>
      <c r="Y13" s="4">
        <f t="shared" si="1"/>
        <v>0</v>
      </c>
      <c r="Z13" s="5">
        <f t="shared" si="2"/>
        <v>0</v>
      </c>
    </row>
    <row r="14" spans="1:27" x14ac:dyDescent="0.25">
      <c r="A14" t="str">
        <f t="shared" si="0"/>
        <v>Estufa</v>
      </c>
      <c r="B14" s="2">
        <v>12</v>
      </c>
      <c r="C14" s="19" t="s">
        <v>55</v>
      </c>
      <c r="D14" t="s">
        <v>56</v>
      </c>
      <c r="E14" s="3">
        <v>44574</v>
      </c>
      <c r="F14" t="s">
        <v>57</v>
      </c>
      <c r="K14">
        <v>1</v>
      </c>
      <c r="L14" t="s">
        <v>27</v>
      </c>
      <c r="M14" t="s">
        <v>88</v>
      </c>
      <c r="N14">
        <v>350</v>
      </c>
      <c r="O14" t="s">
        <v>30</v>
      </c>
      <c r="P14" t="str">
        <f t="shared" si="3"/>
        <v>Vermiculita</v>
      </c>
      <c r="Q14" s="3">
        <v>44575</v>
      </c>
      <c r="R14" s="3">
        <v>44585</v>
      </c>
      <c r="S14">
        <v>65</v>
      </c>
      <c r="T14">
        <v>82</v>
      </c>
      <c r="U14" s="3"/>
      <c r="Y14" s="4">
        <f t="shared" si="1"/>
        <v>0.18571428571428572</v>
      </c>
      <c r="Z14" s="5">
        <f t="shared" si="2"/>
        <v>0.23428571428571429</v>
      </c>
    </row>
    <row r="15" spans="1:27" x14ac:dyDescent="0.25">
      <c r="A15" t="str">
        <f t="shared" si="0"/>
        <v>Estufa</v>
      </c>
      <c r="B15" s="2">
        <v>13</v>
      </c>
      <c r="C15" t="s">
        <v>58</v>
      </c>
      <c r="F15" t="s">
        <v>59</v>
      </c>
      <c r="K15">
        <v>1</v>
      </c>
      <c r="L15" t="s">
        <v>46</v>
      </c>
      <c r="M15" t="s">
        <v>60</v>
      </c>
      <c r="N15">
        <v>38</v>
      </c>
      <c r="O15" t="s">
        <v>30</v>
      </c>
      <c r="P15" t="str">
        <f t="shared" si="3"/>
        <v>Vermiculita</v>
      </c>
      <c r="Q15" s="3">
        <v>44575</v>
      </c>
      <c r="R15" s="3">
        <v>44589</v>
      </c>
      <c r="S15">
        <v>3</v>
      </c>
      <c r="T15">
        <v>9</v>
      </c>
      <c r="U15" s="3"/>
      <c r="Y15" s="4">
        <f t="shared" si="1"/>
        <v>7.8947368421052627E-2</v>
      </c>
      <c r="Z15" s="5">
        <f t="shared" si="2"/>
        <v>0.23684210526315788</v>
      </c>
    </row>
    <row r="16" spans="1:27" x14ac:dyDescent="0.25">
      <c r="A16" t="str">
        <f t="shared" si="0"/>
        <v>Estufa</v>
      </c>
      <c r="B16" s="2">
        <v>14</v>
      </c>
      <c r="C16" t="s">
        <v>33</v>
      </c>
      <c r="D16" t="s">
        <v>34</v>
      </c>
      <c r="E16" s="3">
        <v>44574</v>
      </c>
      <c r="F16" t="s">
        <v>26</v>
      </c>
      <c r="K16">
        <v>1</v>
      </c>
      <c r="L16" t="s">
        <v>27</v>
      </c>
      <c r="M16" t="s">
        <v>61</v>
      </c>
      <c r="N16">
        <v>1200</v>
      </c>
      <c r="O16" t="s">
        <v>30</v>
      </c>
      <c r="P16" t="str">
        <f t="shared" si="3"/>
        <v>Vermiculita</v>
      </c>
      <c r="Q16" s="3">
        <v>44579</v>
      </c>
      <c r="Y16" s="4">
        <f t="shared" si="1"/>
        <v>0</v>
      </c>
      <c r="Z16" s="5">
        <f t="shared" si="2"/>
        <v>0</v>
      </c>
    </row>
    <row r="17" spans="1:26" x14ac:dyDescent="0.25">
      <c r="A17" t="str">
        <f t="shared" si="0"/>
        <v>Estufa</v>
      </c>
      <c r="B17" s="2">
        <v>15</v>
      </c>
      <c r="C17" t="s">
        <v>62</v>
      </c>
      <c r="D17" t="s">
        <v>39</v>
      </c>
      <c r="E17" s="3">
        <v>44578</v>
      </c>
      <c r="F17" t="s">
        <v>26</v>
      </c>
      <c r="K17">
        <v>1</v>
      </c>
      <c r="L17" t="s">
        <v>27</v>
      </c>
      <c r="M17" t="s">
        <v>63</v>
      </c>
      <c r="N17">
        <v>726</v>
      </c>
      <c r="O17" t="s">
        <v>30</v>
      </c>
      <c r="P17" t="str">
        <f t="shared" si="3"/>
        <v>Vermiculita</v>
      </c>
      <c r="Q17" s="3">
        <v>44579</v>
      </c>
      <c r="R17" s="3">
        <v>44635</v>
      </c>
      <c r="S17">
        <v>2</v>
      </c>
      <c r="T17">
        <v>2</v>
      </c>
      <c r="U17" s="3"/>
      <c r="W17" s="3"/>
      <c r="Y17" s="4">
        <f t="shared" si="1"/>
        <v>2.7548209366391185E-3</v>
      </c>
      <c r="Z17" s="5">
        <f t="shared" si="2"/>
        <v>2.7548209366391185E-3</v>
      </c>
    </row>
    <row r="18" spans="1:26" x14ac:dyDescent="0.25">
      <c r="A18" t="str">
        <f t="shared" si="0"/>
        <v>Estufa</v>
      </c>
      <c r="B18" s="2">
        <v>16</v>
      </c>
      <c r="C18" s="19" t="s">
        <v>556</v>
      </c>
      <c r="E18" s="3">
        <v>44575</v>
      </c>
      <c r="K18">
        <v>1</v>
      </c>
      <c r="L18" t="s">
        <v>27</v>
      </c>
      <c r="M18" t="s">
        <v>89</v>
      </c>
      <c r="N18">
        <v>167</v>
      </c>
      <c r="O18" t="s">
        <v>30</v>
      </c>
      <c r="P18" t="str">
        <f t="shared" si="3"/>
        <v>Vermiculita</v>
      </c>
      <c r="Q18" s="3">
        <v>44579</v>
      </c>
      <c r="R18" s="3">
        <v>44607</v>
      </c>
      <c r="S18">
        <v>26</v>
      </c>
      <c r="T18">
        <v>28</v>
      </c>
      <c r="U18" s="3"/>
      <c r="W18" s="3"/>
      <c r="Y18" s="4">
        <f t="shared" si="1"/>
        <v>0.15568862275449102</v>
      </c>
      <c r="Z18" s="5">
        <f t="shared" si="2"/>
        <v>0.16766467065868262</v>
      </c>
    </row>
    <row r="19" spans="1:26" x14ac:dyDescent="0.25">
      <c r="A19" t="str">
        <f t="shared" si="0"/>
        <v>Estufa</v>
      </c>
      <c r="B19" s="2">
        <v>17</v>
      </c>
      <c r="C19" t="s">
        <v>37</v>
      </c>
      <c r="D19" t="s">
        <v>25</v>
      </c>
      <c r="E19" s="3">
        <v>44578</v>
      </c>
      <c r="F19" t="s">
        <v>26</v>
      </c>
      <c r="K19">
        <v>2</v>
      </c>
      <c r="L19" t="s">
        <v>27</v>
      </c>
      <c r="N19">
        <v>336</v>
      </c>
      <c r="O19" t="s">
        <v>30</v>
      </c>
      <c r="P19" t="str">
        <f t="shared" si="3"/>
        <v>Vermiculita</v>
      </c>
      <c r="Q19" s="3">
        <v>44580</v>
      </c>
      <c r="R19" s="3">
        <v>44665</v>
      </c>
      <c r="S19">
        <v>5</v>
      </c>
      <c r="T19">
        <v>17</v>
      </c>
      <c r="Y19" s="4">
        <f t="shared" si="1"/>
        <v>1.488095238095238E-2</v>
      </c>
      <c r="Z19" s="5">
        <f t="shared" si="2"/>
        <v>5.0595238095238096E-2</v>
      </c>
    </row>
    <row r="20" spans="1:26" x14ac:dyDescent="0.25">
      <c r="A20" t="str">
        <f t="shared" si="0"/>
        <v>Estufa</v>
      </c>
      <c r="B20" s="2">
        <v>18</v>
      </c>
      <c r="C20" t="s">
        <v>47</v>
      </c>
      <c r="D20" t="s">
        <v>48</v>
      </c>
      <c r="F20" t="s">
        <v>26</v>
      </c>
      <c r="K20">
        <v>2</v>
      </c>
      <c r="L20" t="s">
        <v>27</v>
      </c>
      <c r="N20">
        <v>405</v>
      </c>
      <c r="O20" t="s">
        <v>30</v>
      </c>
      <c r="P20" t="str">
        <f t="shared" si="3"/>
        <v>Vermiculita</v>
      </c>
      <c r="Q20" s="3">
        <v>44580</v>
      </c>
      <c r="R20" s="3">
        <v>44602</v>
      </c>
      <c r="S20">
        <v>5</v>
      </c>
      <c r="T20">
        <v>36</v>
      </c>
      <c r="Y20" s="4">
        <f t="shared" si="1"/>
        <v>1.2345679012345678E-2</v>
      </c>
      <c r="Z20" s="5">
        <f t="shared" si="2"/>
        <v>8.8888888888888892E-2</v>
      </c>
    </row>
    <row r="21" spans="1:26" x14ac:dyDescent="0.25">
      <c r="A21" t="str">
        <f t="shared" si="0"/>
        <v>Estufa</v>
      </c>
      <c r="B21" s="2">
        <v>19</v>
      </c>
      <c r="C21" t="s">
        <v>37</v>
      </c>
      <c r="D21" t="s">
        <v>25</v>
      </c>
      <c r="F21" t="s">
        <v>26</v>
      </c>
      <c r="K21">
        <v>2</v>
      </c>
      <c r="L21" t="s">
        <v>64</v>
      </c>
      <c r="N21">
        <v>2</v>
      </c>
      <c r="O21" t="s">
        <v>30</v>
      </c>
      <c r="P21" t="str">
        <f t="shared" si="3"/>
        <v>Padrão</v>
      </c>
      <c r="Q21" s="3">
        <v>44582</v>
      </c>
      <c r="Y21" s="4">
        <f t="shared" si="1"/>
        <v>0</v>
      </c>
      <c r="Z21" s="5">
        <f t="shared" si="2"/>
        <v>0</v>
      </c>
    </row>
    <row r="22" spans="1:26" x14ac:dyDescent="0.25">
      <c r="A22" t="str">
        <f t="shared" si="0"/>
        <v>Estufa</v>
      </c>
      <c r="B22" s="2">
        <v>20</v>
      </c>
      <c r="C22" t="s">
        <v>65</v>
      </c>
      <c r="D22" t="s">
        <v>66</v>
      </c>
      <c r="E22" s="3" t="s">
        <v>67</v>
      </c>
      <c r="F22" t="s">
        <v>68</v>
      </c>
      <c r="K22">
        <v>1</v>
      </c>
      <c r="L22" t="s">
        <v>27</v>
      </c>
      <c r="M22" t="s">
        <v>69</v>
      </c>
      <c r="N22">
        <v>317</v>
      </c>
      <c r="O22" t="s">
        <v>30</v>
      </c>
      <c r="P22" t="str">
        <f t="shared" si="3"/>
        <v>Vermiculita</v>
      </c>
      <c r="Q22" s="3">
        <v>44582</v>
      </c>
      <c r="Y22" s="4">
        <f t="shared" si="1"/>
        <v>0</v>
      </c>
      <c r="Z22" s="5">
        <f t="shared" si="2"/>
        <v>0</v>
      </c>
    </row>
    <row r="23" spans="1:26" x14ac:dyDescent="0.25">
      <c r="A23" t="str">
        <f t="shared" si="0"/>
        <v>Estufa</v>
      </c>
      <c r="B23" s="2">
        <v>21</v>
      </c>
      <c r="C23" t="s">
        <v>65</v>
      </c>
      <c r="D23" t="s">
        <v>66</v>
      </c>
      <c r="E23" s="3">
        <v>44569</v>
      </c>
      <c r="F23" t="s">
        <v>70</v>
      </c>
      <c r="K23">
        <v>1</v>
      </c>
      <c r="L23" t="s">
        <v>27</v>
      </c>
      <c r="M23" t="s">
        <v>71</v>
      </c>
      <c r="N23">
        <v>266</v>
      </c>
      <c r="O23" t="s">
        <v>30</v>
      </c>
      <c r="P23" t="str">
        <f t="shared" si="3"/>
        <v>Vermiculita</v>
      </c>
      <c r="Q23" s="3">
        <v>44582</v>
      </c>
      <c r="Y23" s="4">
        <f t="shared" si="1"/>
        <v>0</v>
      </c>
      <c r="Z23" s="5">
        <f t="shared" si="2"/>
        <v>0</v>
      </c>
    </row>
    <row r="24" spans="1:26" x14ac:dyDescent="0.25">
      <c r="A24" t="str">
        <f t="shared" si="0"/>
        <v>Estufa</v>
      </c>
      <c r="B24" s="2">
        <v>22</v>
      </c>
      <c r="C24" t="s">
        <v>72</v>
      </c>
      <c r="D24" t="s">
        <v>73</v>
      </c>
      <c r="E24" s="3">
        <v>44582</v>
      </c>
      <c r="F24" t="s">
        <v>74</v>
      </c>
      <c r="K24">
        <v>7</v>
      </c>
      <c r="L24" t="s">
        <v>64</v>
      </c>
      <c r="N24">
        <v>7</v>
      </c>
      <c r="O24" t="s">
        <v>30</v>
      </c>
      <c r="P24" t="str">
        <f t="shared" si="3"/>
        <v>Padrão</v>
      </c>
      <c r="Q24" s="3">
        <v>44582</v>
      </c>
      <c r="Y24" s="4">
        <f t="shared" si="1"/>
        <v>0</v>
      </c>
      <c r="Z24" s="5">
        <f t="shared" si="2"/>
        <v>0</v>
      </c>
    </row>
    <row r="25" spans="1:26" x14ac:dyDescent="0.25">
      <c r="A25" t="str">
        <f t="shared" si="0"/>
        <v>Sem dados</v>
      </c>
      <c r="B25" s="2">
        <v>23</v>
      </c>
      <c r="C25" t="s">
        <v>65</v>
      </c>
      <c r="D25" t="s">
        <v>66</v>
      </c>
      <c r="E25" s="3">
        <v>44578</v>
      </c>
      <c r="F25" t="s">
        <v>75</v>
      </c>
      <c r="K25">
        <v>1</v>
      </c>
      <c r="L25" t="s">
        <v>27</v>
      </c>
      <c r="M25" t="s">
        <v>90</v>
      </c>
      <c r="N25">
        <v>200</v>
      </c>
      <c r="O25" t="s">
        <v>30</v>
      </c>
      <c r="P25" t="str">
        <f t="shared" si="3"/>
        <v>Vermiculita</v>
      </c>
      <c r="U25" s="3"/>
      <c r="W25" s="3"/>
      <c r="Y25" s="4">
        <f t="shared" si="1"/>
        <v>0</v>
      </c>
      <c r="Z25" s="5">
        <f t="shared" si="2"/>
        <v>0</v>
      </c>
    </row>
    <row r="26" spans="1:26" x14ac:dyDescent="0.25">
      <c r="A26" t="str">
        <f t="shared" si="0"/>
        <v>Estufa</v>
      </c>
      <c r="B26" s="2">
        <v>24</v>
      </c>
      <c r="C26" s="19" t="s">
        <v>76</v>
      </c>
      <c r="E26" s="3">
        <v>44582</v>
      </c>
      <c r="F26" t="s">
        <v>77</v>
      </c>
      <c r="K26">
        <v>1</v>
      </c>
      <c r="L26" t="s">
        <v>78</v>
      </c>
      <c r="M26" t="s">
        <v>79</v>
      </c>
      <c r="N26">
        <v>56</v>
      </c>
      <c r="O26" t="s">
        <v>30</v>
      </c>
      <c r="P26" t="str">
        <f t="shared" si="3"/>
        <v>Vermiculita</v>
      </c>
      <c r="Q26" s="3">
        <v>44585</v>
      </c>
      <c r="U26" s="3"/>
      <c r="Y26" s="4">
        <f t="shared" si="1"/>
        <v>0</v>
      </c>
      <c r="Z26" s="5">
        <f t="shared" si="2"/>
        <v>0</v>
      </c>
    </row>
    <row r="27" spans="1:26" x14ac:dyDescent="0.25">
      <c r="A27" t="str">
        <f t="shared" si="0"/>
        <v>Estufa</v>
      </c>
      <c r="B27" s="2">
        <v>25</v>
      </c>
      <c r="C27" s="19" t="s">
        <v>80</v>
      </c>
      <c r="D27" t="s">
        <v>81</v>
      </c>
      <c r="E27" s="3">
        <v>44582</v>
      </c>
      <c r="F27" t="s">
        <v>82</v>
      </c>
      <c r="K27">
        <v>1</v>
      </c>
      <c r="L27" t="s">
        <v>78</v>
      </c>
      <c r="M27" t="s">
        <v>83</v>
      </c>
      <c r="N27">
        <v>55</v>
      </c>
      <c r="O27" t="s">
        <v>30</v>
      </c>
      <c r="P27" t="str">
        <f t="shared" si="3"/>
        <v>Vermiculita</v>
      </c>
      <c r="Q27" s="3">
        <v>44585</v>
      </c>
      <c r="R27" s="3">
        <v>44613</v>
      </c>
      <c r="S27">
        <v>3</v>
      </c>
      <c r="Y27" s="4">
        <f t="shared" si="1"/>
        <v>5.4545454545454543E-2</v>
      </c>
      <c r="Z27" s="5">
        <f t="shared" si="2"/>
        <v>0</v>
      </c>
    </row>
    <row r="28" spans="1:26" x14ac:dyDescent="0.25">
      <c r="A28" t="str">
        <f t="shared" si="0"/>
        <v>Estufa</v>
      </c>
      <c r="B28" s="2">
        <v>26</v>
      </c>
      <c r="C28" t="s">
        <v>33</v>
      </c>
      <c r="D28" t="s">
        <v>34</v>
      </c>
      <c r="E28" s="3">
        <v>44582</v>
      </c>
      <c r="F28" t="s">
        <v>26</v>
      </c>
      <c r="K28">
        <v>3</v>
      </c>
      <c r="L28" t="s">
        <v>27</v>
      </c>
      <c r="M28" t="s">
        <v>84</v>
      </c>
      <c r="N28">
        <v>1610</v>
      </c>
      <c r="O28" t="s">
        <v>30</v>
      </c>
      <c r="P28" t="str">
        <f t="shared" si="3"/>
        <v>Vermiculita</v>
      </c>
      <c r="Q28" s="3">
        <v>44585</v>
      </c>
      <c r="Y28" s="4">
        <f t="shared" si="1"/>
        <v>0</v>
      </c>
      <c r="Z28" s="5">
        <f t="shared" si="2"/>
        <v>0</v>
      </c>
    </row>
    <row r="29" spans="1:26" x14ac:dyDescent="0.25">
      <c r="A29" t="str">
        <f t="shared" si="0"/>
        <v>Estufa</v>
      </c>
      <c r="B29" s="2">
        <v>27</v>
      </c>
      <c r="C29" t="s">
        <v>85</v>
      </c>
      <c r="D29" t="s">
        <v>86</v>
      </c>
      <c r="E29" s="3">
        <v>44582</v>
      </c>
      <c r="F29" t="s">
        <v>87</v>
      </c>
      <c r="K29">
        <v>1</v>
      </c>
      <c r="L29" t="s">
        <v>27</v>
      </c>
      <c r="M29" t="s">
        <v>91</v>
      </c>
      <c r="N29">
        <v>363</v>
      </c>
      <c r="O29" t="s">
        <v>30</v>
      </c>
      <c r="P29" t="str">
        <f t="shared" si="3"/>
        <v>Vermiculita</v>
      </c>
      <c r="Q29" s="3">
        <v>44587</v>
      </c>
      <c r="Y29" s="4">
        <f t="shared" si="1"/>
        <v>0</v>
      </c>
      <c r="Z29" s="5">
        <f t="shared" si="2"/>
        <v>0</v>
      </c>
    </row>
    <row r="30" spans="1:26" x14ac:dyDescent="0.25">
      <c r="A30" t="str">
        <f t="shared" si="0"/>
        <v>Estufa</v>
      </c>
      <c r="B30" s="2">
        <v>28</v>
      </c>
      <c r="C30" t="s">
        <v>92</v>
      </c>
      <c r="D30" t="s">
        <v>93</v>
      </c>
      <c r="E30" s="3">
        <v>44586</v>
      </c>
      <c r="F30" s="3" t="s">
        <v>94</v>
      </c>
      <c r="G30" s="3"/>
      <c r="H30" s="3"/>
      <c r="I30" s="3"/>
      <c r="J30" s="3"/>
      <c r="K30">
        <v>2</v>
      </c>
      <c r="L30" t="s">
        <v>64</v>
      </c>
      <c r="N30">
        <v>2</v>
      </c>
      <c r="O30" t="s">
        <v>30</v>
      </c>
      <c r="P30" t="str">
        <f t="shared" si="3"/>
        <v>Padrão</v>
      </c>
      <c r="Q30" s="3">
        <v>44587</v>
      </c>
      <c r="R30" s="3">
        <v>44705</v>
      </c>
      <c r="T30">
        <v>1</v>
      </c>
      <c r="Y30" s="4">
        <f t="shared" si="1"/>
        <v>0</v>
      </c>
      <c r="Z30" s="5">
        <f t="shared" si="2"/>
        <v>0.5</v>
      </c>
    </row>
    <row r="31" spans="1:26" x14ac:dyDescent="0.25">
      <c r="A31" t="str">
        <f t="shared" si="0"/>
        <v>Estufa</v>
      </c>
      <c r="B31" s="2">
        <v>29</v>
      </c>
      <c r="C31" t="s">
        <v>95</v>
      </c>
      <c r="D31" t="s">
        <v>96</v>
      </c>
      <c r="E31" s="3">
        <v>44586</v>
      </c>
      <c r="F31" t="s">
        <v>97</v>
      </c>
      <c r="K31">
        <v>1</v>
      </c>
      <c r="L31" t="s">
        <v>27</v>
      </c>
      <c r="N31">
        <v>442</v>
      </c>
      <c r="O31" t="s">
        <v>30</v>
      </c>
      <c r="P31" t="str">
        <f t="shared" si="3"/>
        <v>Vermiculita</v>
      </c>
      <c r="Q31" s="3">
        <v>44589</v>
      </c>
      <c r="R31" s="3">
        <v>44617</v>
      </c>
      <c r="S31">
        <v>3</v>
      </c>
      <c r="T31">
        <v>17</v>
      </c>
      <c r="U31" s="3"/>
      <c r="Y31" s="4">
        <f t="shared" si="1"/>
        <v>6.7873303167420816E-3</v>
      </c>
      <c r="Z31" s="5">
        <f t="shared" si="2"/>
        <v>3.8461538461538464E-2</v>
      </c>
    </row>
    <row r="32" spans="1:26" x14ac:dyDescent="0.25">
      <c r="A32" t="str">
        <f t="shared" si="0"/>
        <v>Estufa</v>
      </c>
      <c r="B32" s="2">
        <v>30</v>
      </c>
      <c r="C32" s="19" t="s">
        <v>100</v>
      </c>
      <c r="D32" t="s">
        <v>98</v>
      </c>
      <c r="E32" s="3">
        <v>44586</v>
      </c>
      <c r="F32" t="s">
        <v>94</v>
      </c>
      <c r="K32">
        <v>3</v>
      </c>
      <c r="L32" t="s">
        <v>27</v>
      </c>
      <c r="M32" t="s">
        <v>99</v>
      </c>
      <c r="N32">
        <v>5965</v>
      </c>
      <c r="O32" t="s">
        <v>30</v>
      </c>
      <c r="P32" t="str">
        <f t="shared" si="3"/>
        <v>Vermiculita</v>
      </c>
      <c r="Q32" s="3">
        <v>44588</v>
      </c>
      <c r="R32" s="3">
        <v>44607</v>
      </c>
      <c r="S32">
        <v>1930</v>
      </c>
      <c r="T32">
        <v>2369</v>
      </c>
      <c r="Y32" s="4">
        <f t="shared" si="1"/>
        <v>0.32355406538139148</v>
      </c>
      <c r="Z32" s="5">
        <f t="shared" si="2"/>
        <v>0.39715004191114839</v>
      </c>
    </row>
    <row r="33" spans="1:26" x14ac:dyDescent="0.25">
      <c r="A33" t="str">
        <f t="shared" si="0"/>
        <v>Estufa</v>
      </c>
      <c r="B33" s="2">
        <v>31</v>
      </c>
      <c r="C33" t="s">
        <v>31</v>
      </c>
      <c r="D33" t="s">
        <v>32</v>
      </c>
      <c r="E33" s="3">
        <v>44588</v>
      </c>
      <c r="F33" t="s">
        <v>26</v>
      </c>
      <c r="K33">
        <v>1</v>
      </c>
      <c r="L33" t="s">
        <v>46</v>
      </c>
      <c r="M33" t="s">
        <v>101</v>
      </c>
      <c r="N33">
        <v>6</v>
      </c>
      <c r="O33" t="s">
        <v>30</v>
      </c>
      <c r="P33" t="str">
        <f t="shared" si="3"/>
        <v>Vermiculita</v>
      </c>
      <c r="Q33" s="3">
        <v>44589</v>
      </c>
      <c r="R33" s="3">
        <v>44713</v>
      </c>
      <c r="S33">
        <v>2</v>
      </c>
      <c r="T33">
        <v>5</v>
      </c>
      <c r="Y33" s="4">
        <f t="shared" si="1"/>
        <v>0.33333333333333331</v>
      </c>
      <c r="Z33" s="5">
        <f t="shared" si="2"/>
        <v>0.83333333333333337</v>
      </c>
    </row>
    <row r="34" spans="1:26" x14ac:dyDescent="0.25">
      <c r="A34" t="str">
        <f t="shared" si="0"/>
        <v>Estufa</v>
      </c>
      <c r="B34" s="2">
        <v>32</v>
      </c>
      <c r="C34" t="s">
        <v>102</v>
      </c>
      <c r="D34" t="s">
        <v>103</v>
      </c>
      <c r="E34" s="3">
        <v>44584</v>
      </c>
      <c r="F34" t="s">
        <v>104</v>
      </c>
      <c r="K34">
        <v>3</v>
      </c>
      <c r="L34" t="s">
        <v>106</v>
      </c>
      <c r="M34" t="s">
        <v>105</v>
      </c>
      <c r="N34">
        <v>540</v>
      </c>
      <c r="O34" t="s">
        <v>30</v>
      </c>
      <c r="P34" t="s">
        <v>107</v>
      </c>
      <c r="Q34" s="3">
        <v>44589</v>
      </c>
      <c r="R34" s="3">
        <v>44616</v>
      </c>
      <c r="S34">
        <v>16</v>
      </c>
      <c r="T34">
        <v>143</v>
      </c>
      <c r="Y34" s="4">
        <f t="shared" si="1"/>
        <v>2.9629629629629631E-2</v>
      </c>
      <c r="Z34" s="5">
        <f t="shared" si="2"/>
        <v>0.26481481481481484</v>
      </c>
    </row>
    <row r="35" spans="1:26" x14ac:dyDescent="0.25">
      <c r="A35" t="str">
        <f t="shared" ref="A35:A66" si="4">IF(W35&gt;R35,"Envasamento",IF(U35&gt;R35,"Rustificação",IF(Q35&gt;0,"Estufa","Sem dados")))</f>
        <v>Estufa</v>
      </c>
      <c r="B35" s="2">
        <v>33</v>
      </c>
      <c r="C35" t="s">
        <v>108</v>
      </c>
      <c r="D35" t="s">
        <v>109</v>
      </c>
      <c r="E35" s="3">
        <v>44586</v>
      </c>
      <c r="F35" t="s">
        <v>110</v>
      </c>
      <c r="K35">
        <v>1</v>
      </c>
      <c r="L35" t="s">
        <v>27</v>
      </c>
      <c r="M35" t="s">
        <v>111</v>
      </c>
      <c r="N35">
        <v>327</v>
      </c>
      <c r="O35" t="s">
        <v>30</v>
      </c>
      <c r="P35" t="str">
        <f t="shared" si="3"/>
        <v>Vermiculita</v>
      </c>
      <c r="Q35" s="3">
        <v>44589</v>
      </c>
      <c r="R35" s="3">
        <v>44607</v>
      </c>
      <c r="S35">
        <v>22</v>
      </c>
      <c r="T35">
        <v>61</v>
      </c>
      <c r="Y35" s="4">
        <f t="shared" si="1"/>
        <v>6.7278287461773695E-2</v>
      </c>
      <c r="Z35" s="5">
        <f t="shared" si="2"/>
        <v>0.18654434250764526</v>
      </c>
    </row>
    <row r="36" spans="1:26" x14ac:dyDescent="0.25">
      <c r="A36" t="str">
        <f t="shared" si="4"/>
        <v>Estufa</v>
      </c>
      <c r="B36" s="2">
        <v>34</v>
      </c>
      <c r="C36" t="s">
        <v>112</v>
      </c>
      <c r="D36" t="s">
        <v>113</v>
      </c>
      <c r="E36" s="3">
        <v>44589</v>
      </c>
      <c r="F36" t="s">
        <v>26</v>
      </c>
      <c r="K36">
        <v>1</v>
      </c>
      <c r="L36" t="s">
        <v>27</v>
      </c>
      <c r="M36" t="s">
        <v>114</v>
      </c>
      <c r="N36">
        <v>665</v>
      </c>
      <c r="O36" t="s">
        <v>30</v>
      </c>
      <c r="P36" t="str">
        <f t="shared" si="3"/>
        <v>Vermiculita</v>
      </c>
      <c r="Q36" s="3">
        <v>44592</v>
      </c>
      <c r="R36" s="3">
        <v>44607</v>
      </c>
      <c r="S36">
        <v>40</v>
      </c>
      <c r="T36">
        <v>137</v>
      </c>
      <c r="U36" s="3"/>
      <c r="Y36" s="4">
        <f t="shared" si="1"/>
        <v>6.0150375939849621E-2</v>
      </c>
      <c r="Z36" s="5">
        <f t="shared" si="2"/>
        <v>0.20601503759398496</v>
      </c>
    </row>
    <row r="37" spans="1:26" x14ac:dyDescent="0.25">
      <c r="A37" t="str">
        <f t="shared" si="4"/>
        <v>Estufa</v>
      </c>
      <c r="B37" s="2">
        <v>35</v>
      </c>
      <c r="C37" t="s">
        <v>115</v>
      </c>
      <c r="D37" t="s">
        <v>116</v>
      </c>
      <c r="E37" s="3">
        <v>43503</v>
      </c>
      <c r="F37" t="s">
        <v>117</v>
      </c>
      <c r="K37">
        <v>2</v>
      </c>
      <c r="L37" t="s">
        <v>27</v>
      </c>
      <c r="M37" t="s">
        <v>118</v>
      </c>
      <c r="N37">
        <v>2000</v>
      </c>
      <c r="O37" t="s">
        <v>30</v>
      </c>
      <c r="P37" t="str">
        <f t="shared" si="3"/>
        <v>Vermiculita</v>
      </c>
      <c r="Q37" s="3">
        <v>44592</v>
      </c>
      <c r="S37" s="6"/>
      <c r="U37" s="3"/>
      <c r="Y37" s="4">
        <f t="shared" si="1"/>
        <v>0</v>
      </c>
      <c r="Z37" s="5">
        <f t="shared" si="2"/>
        <v>0</v>
      </c>
    </row>
    <row r="38" spans="1:26" x14ac:dyDescent="0.25">
      <c r="A38" t="str">
        <f t="shared" si="4"/>
        <v>Estufa</v>
      </c>
      <c r="B38" s="2">
        <v>36</v>
      </c>
      <c r="C38" s="19" t="s">
        <v>119</v>
      </c>
      <c r="D38" t="s">
        <v>120</v>
      </c>
      <c r="E38" s="3">
        <v>44593</v>
      </c>
      <c r="F38" t="s">
        <v>121</v>
      </c>
      <c r="K38">
        <v>2</v>
      </c>
      <c r="L38" t="s">
        <v>27</v>
      </c>
      <c r="M38" t="s">
        <v>122</v>
      </c>
      <c r="N38">
        <v>692</v>
      </c>
      <c r="O38" t="s">
        <v>30</v>
      </c>
      <c r="P38" t="str">
        <f t="shared" si="3"/>
        <v>Vermiculita</v>
      </c>
      <c r="Q38" s="3">
        <v>44599</v>
      </c>
      <c r="U38" s="3"/>
      <c r="W38" s="3"/>
      <c r="Y38" s="4">
        <f t="shared" si="1"/>
        <v>0</v>
      </c>
      <c r="Z38" s="5">
        <f t="shared" si="2"/>
        <v>0</v>
      </c>
    </row>
    <row r="39" spans="1:26" x14ac:dyDescent="0.25">
      <c r="A39" t="str">
        <f t="shared" si="4"/>
        <v>Estufa</v>
      </c>
      <c r="B39" s="2">
        <v>37</v>
      </c>
      <c r="C39" t="s">
        <v>92</v>
      </c>
      <c r="D39" t="s">
        <v>93</v>
      </c>
      <c r="E39" s="3">
        <v>44593</v>
      </c>
      <c r="F39" t="s">
        <v>94</v>
      </c>
      <c r="K39">
        <v>7</v>
      </c>
      <c r="L39" t="s">
        <v>64</v>
      </c>
      <c r="M39" t="s">
        <v>123</v>
      </c>
      <c r="N39">
        <v>7</v>
      </c>
      <c r="O39" t="s">
        <v>30</v>
      </c>
      <c r="P39" t="str">
        <f t="shared" si="3"/>
        <v>Padrão</v>
      </c>
      <c r="Q39" s="3">
        <v>44599</v>
      </c>
      <c r="R39" s="3">
        <v>44669</v>
      </c>
      <c r="S39">
        <v>1</v>
      </c>
      <c r="T39">
        <v>1</v>
      </c>
      <c r="Y39" s="4">
        <f t="shared" si="1"/>
        <v>0.14285714285714285</v>
      </c>
      <c r="Z39" s="5">
        <f t="shared" si="2"/>
        <v>0.14285714285714285</v>
      </c>
    </row>
    <row r="40" spans="1:26" x14ac:dyDescent="0.25">
      <c r="A40" t="str">
        <f t="shared" si="4"/>
        <v>Estufa</v>
      </c>
      <c r="B40" s="2">
        <v>38</v>
      </c>
      <c r="C40" t="s">
        <v>124</v>
      </c>
      <c r="D40" t="s">
        <v>125</v>
      </c>
      <c r="E40" s="3">
        <v>44593</v>
      </c>
      <c r="F40" t="s">
        <v>94</v>
      </c>
      <c r="K40">
        <v>1</v>
      </c>
      <c r="L40" t="s">
        <v>27</v>
      </c>
      <c r="N40">
        <v>170</v>
      </c>
      <c r="O40" t="s">
        <v>30</v>
      </c>
      <c r="P40" t="str">
        <f t="shared" si="3"/>
        <v>Vermiculita</v>
      </c>
      <c r="Q40" s="3">
        <v>44599</v>
      </c>
      <c r="R40" s="3">
        <v>44607</v>
      </c>
      <c r="S40">
        <v>69</v>
      </c>
      <c r="T40">
        <v>151</v>
      </c>
      <c r="Y40" s="4">
        <f t="shared" si="1"/>
        <v>0.40588235294117647</v>
      </c>
      <c r="Z40" s="5">
        <f t="shared" si="2"/>
        <v>0.88823529411764701</v>
      </c>
    </row>
    <row r="41" spans="1:26" x14ac:dyDescent="0.25">
      <c r="A41" t="str">
        <f t="shared" si="4"/>
        <v>Estufa</v>
      </c>
      <c r="B41" s="2">
        <v>39</v>
      </c>
      <c r="C41" t="s">
        <v>126</v>
      </c>
      <c r="E41" s="3">
        <v>44592</v>
      </c>
      <c r="F41" t="s">
        <v>127</v>
      </c>
      <c r="K41">
        <v>1</v>
      </c>
      <c r="L41" t="s">
        <v>46</v>
      </c>
      <c r="N41">
        <v>140</v>
      </c>
      <c r="O41" t="s">
        <v>30</v>
      </c>
      <c r="P41" t="str">
        <f t="shared" si="3"/>
        <v>Vermiculita</v>
      </c>
      <c r="Q41" s="3">
        <v>44599</v>
      </c>
      <c r="U41" s="3"/>
      <c r="Y41" s="4">
        <f t="shared" si="1"/>
        <v>0</v>
      </c>
      <c r="Z41" s="5">
        <f t="shared" si="2"/>
        <v>0</v>
      </c>
    </row>
    <row r="42" spans="1:26" x14ac:dyDescent="0.25">
      <c r="A42" t="str">
        <f t="shared" si="4"/>
        <v>Estufa</v>
      </c>
      <c r="B42" s="2">
        <v>40</v>
      </c>
      <c r="C42" t="s">
        <v>92</v>
      </c>
      <c r="D42" t="s">
        <v>93</v>
      </c>
      <c r="E42" s="3">
        <v>44600</v>
      </c>
      <c r="F42" t="s">
        <v>94</v>
      </c>
      <c r="K42">
        <v>24</v>
      </c>
      <c r="L42" t="s">
        <v>64</v>
      </c>
      <c r="M42" t="s">
        <v>128</v>
      </c>
      <c r="N42">
        <v>24</v>
      </c>
      <c r="O42" t="s">
        <v>30</v>
      </c>
      <c r="P42" t="str">
        <f t="shared" si="3"/>
        <v>Padrão</v>
      </c>
      <c r="Q42" s="3">
        <v>44600</v>
      </c>
      <c r="R42" s="3">
        <v>44669</v>
      </c>
      <c r="S42">
        <v>2</v>
      </c>
      <c r="T42">
        <v>3</v>
      </c>
      <c r="Y42" s="4">
        <f t="shared" si="1"/>
        <v>8.3333333333333329E-2</v>
      </c>
      <c r="Z42" s="5">
        <f t="shared" si="2"/>
        <v>0.125</v>
      </c>
    </row>
    <row r="43" spans="1:26" x14ac:dyDescent="0.25">
      <c r="A43" t="str">
        <f t="shared" si="4"/>
        <v>Estufa</v>
      </c>
      <c r="B43" s="2">
        <v>41</v>
      </c>
      <c r="C43" s="19" t="s">
        <v>129</v>
      </c>
      <c r="D43" t="s">
        <v>130</v>
      </c>
      <c r="E43" s="3">
        <v>44593</v>
      </c>
      <c r="F43" t="s">
        <v>134</v>
      </c>
      <c r="K43">
        <v>10</v>
      </c>
      <c r="L43" t="s">
        <v>64</v>
      </c>
      <c r="M43" t="s">
        <v>131</v>
      </c>
      <c r="N43">
        <v>10</v>
      </c>
      <c r="O43" t="s">
        <v>30</v>
      </c>
      <c r="P43" t="str">
        <f t="shared" si="3"/>
        <v>Padrão</v>
      </c>
      <c r="Q43" s="3">
        <v>44600</v>
      </c>
      <c r="R43" s="3">
        <v>44669</v>
      </c>
      <c r="S43">
        <v>4</v>
      </c>
      <c r="T43">
        <v>8</v>
      </c>
      <c r="U43" s="3"/>
      <c r="W43" s="3"/>
      <c r="Y43" s="4">
        <f t="shared" si="1"/>
        <v>0.4</v>
      </c>
      <c r="Z43" s="5">
        <f t="shared" si="2"/>
        <v>0.8</v>
      </c>
    </row>
    <row r="44" spans="1:26" x14ac:dyDescent="0.25">
      <c r="A44" t="str">
        <f t="shared" si="4"/>
        <v>Estufa</v>
      </c>
      <c r="B44" s="2">
        <v>42</v>
      </c>
      <c r="C44" s="19" t="s">
        <v>132</v>
      </c>
      <c r="D44" t="s">
        <v>133</v>
      </c>
      <c r="E44" s="3">
        <v>44593</v>
      </c>
      <c r="F44" t="s">
        <v>135</v>
      </c>
      <c r="K44">
        <v>9</v>
      </c>
      <c r="L44" t="s">
        <v>64</v>
      </c>
      <c r="M44" t="s">
        <v>136</v>
      </c>
      <c r="N44">
        <v>9</v>
      </c>
      <c r="O44" t="s">
        <v>30</v>
      </c>
      <c r="P44" t="str">
        <f t="shared" si="3"/>
        <v>Padrão</v>
      </c>
      <c r="Q44" s="3">
        <v>44600</v>
      </c>
      <c r="U44" s="3"/>
      <c r="Y44" s="4">
        <f t="shared" si="1"/>
        <v>0</v>
      </c>
      <c r="Z44" s="5">
        <f t="shared" si="2"/>
        <v>0</v>
      </c>
    </row>
    <row r="45" spans="1:26" x14ac:dyDescent="0.25">
      <c r="A45" t="str">
        <f t="shared" si="4"/>
        <v>Estufa</v>
      </c>
      <c r="B45" s="2">
        <v>43</v>
      </c>
      <c r="C45" t="s">
        <v>137</v>
      </c>
      <c r="D45" t="s">
        <v>138</v>
      </c>
      <c r="E45" s="3">
        <v>44593</v>
      </c>
      <c r="F45" t="s">
        <v>139</v>
      </c>
      <c r="K45">
        <v>3</v>
      </c>
      <c r="L45" t="s">
        <v>27</v>
      </c>
      <c r="M45" t="s">
        <v>140</v>
      </c>
      <c r="N45">
        <v>3384</v>
      </c>
      <c r="O45" t="s">
        <v>30</v>
      </c>
      <c r="P45" t="str">
        <f t="shared" si="3"/>
        <v>Vermiculita</v>
      </c>
      <c r="Q45" s="3">
        <v>44603</v>
      </c>
      <c r="R45" s="3">
        <v>44634</v>
      </c>
      <c r="S45">
        <v>678</v>
      </c>
      <c r="T45">
        <f>717+705+683</f>
        <v>2105</v>
      </c>
      <c r="U45" s="3"/>
      <c r="Y45" s="4">
        <f t="shared" si="1"/>
        <v>0.20035460992907803</v>
      </c>
      <c r="Z45" s="5">
        <f t="shared" si="2"/>
        <v>0.62204491725768318</v>
      </c>
    </row>
    <row r="46" spans="1:26" x14ac:dyDescent="0.25">
      <c r="A46" t="str">
        <f t="shared" si="4"/>
        <v>Estufa</v>
      </c>
      <c r="B46" s="2">
        <v>44</v>
      </c>
      <c r="C46" t="s">
        <v>141</v>
      </c>
      <c r="D46" t="s">
        <v>142</v>
      </c>
      <c r="E46" s="3">
        <v>44593</v>
      </c>
      <c r="F46" t="s">
        <v>143</v>
      </c>
      <c r="K46">
        <v>1</v>
      </c>
      <c r="L46" t="s">
        <v>106</v>
      </c>
      <c r="M46" t="s">
        <v>144</v>
      </c>
      <c r="N46">
        <v>63</v>
      </c>
      <c r="O46" t="s">
        <v>30</v>
      </c>
      <c r="P46" t="str">
        <f t="shared" si="3"/>
        <v>Vermiculita</v>
      </c>
      <c r="Q46" s="3">
        <v>44600</v>
      </c>
      <c r="R46" s="3">
        <v>44610</v>
      </c>
      <c r="S46">
        <v>41</v>
      </c>
      <c r="T46">
        <v>41</v>
      </c>
      <c r="Y46" s="4">
        <f t="shared" si="1"/>
        <v>0.65079365079365081</v>
      </c>
      <c r="Z46" s="5">
        <f t="shared" si="2"/>
        <v>0.65079365079365081</v>
      </c>
    </row>
    <row r="47" spans="1:26" x14ac:dyDescent="0.25">
      <c r="A47" t="str">
        <f t="shared" si="4"/>
        <v>Estufa</v>
      </c>
      <c r="B47" s="2">
        <v>45</v>
      </c>
      <c r="C47" s="19" t="s">
        <v>145</v>
      </c>
      <c r="D47" t="s">
        <v>146</v>
      </c>
      <c r="E47" s="3">
        <v>44593</v>
      </c>
      <c r="F47" t="s">
        <v>147</v>
      </c>
      <c r="K47">
        <v>2</v>
      </c>
      <c r="L47" t="s">
        <v>27</v>
      </c>
      <c r="M47" t="s">
        <v>148</v>
      </c>
      <c r="N47">
        <v>1140</v>
      </c>
      <c r="O47" t="s">
        <v>30</v>
      </c>
      <c r="P47" t="str">
        <f t="shared" si="3"/>
        <v>Vermiculita</v>
      </c>
      <c r="Q47" s="3">
        <v>44600</v>
      </c>
      <c r="R47" s="3">
        <v>44623</v>
      </c>
      <c r="S47">
        <v>478</v>
      </c>
      <c r="Y47" s="4">
        <f t="shared" si="1"/>
        <v>0.41929824561403511</v>
      </c>
      <c r="Z47" s="5">
        <f t="shared" si="2"/>
        <v>0</v>
      </c>
    </row>
    <row r="48" spans="1:26" x14ac:dyDescent="0.25">
      <c r="A48" t="str">
        <f t="shared" si="4"/>
        <v>Estufa</v>
      </c>
      <c r="B48" s="2">
        <v>46</v>
      </c>
      <c r="C48" t="s">
        <v>149</v>
      </c>
      <c r="D48" t="s">
        <v>150</v>
      </c>
      <c r="E48" s="3">
        <v>44593</v>
      </c>
      <c r="F48" t="s">
        <v>151</v>
      </c>
      <c r="K48">
        <v>1</v>
      </c>
      <c r="L48" t="s">
        <v>46</v>
      </c>
      <c r="M48" t="s">
        <v>152</v>
      </c>
      <c r="N48">
        <v>33</v>
      </c>
      <c r="O48" t="s">
        <v>30</v>
      </c>
      <c r="P48" t="str">
        <f t="shared" si="3"/>
        <v>Vermiculita</v>
      </c>
      <c r="Q48" s="3" t="s">
        <v>153</v>
      </c>
      <c r="Y48" s="4">
        <f t="shared" si="1"/>
        <v>0</v>
      </c>
      <c r="Z48" s="5">
        <f t="shared" si="2"/>
        <v>0</v>
      </c>
    </row>
    <row r="49" spans="1:26" x14ac:dyDescent="0.25">
      <c r="A49" t="str">
        <f t="shared" si="4"/>
        <v>Estufa</v>
      </c>
      <c r="B49" s="2">
        <v>47</v>
      </c>
      <c r="C49" s="19" t="s">
        <v>154</v>
      </c>
      <c r="D49" t="s">
        <v>155</v>
      </c>
      <c r="E49" s="3">
        <v>44593</v>
      </c>
      <c r="F49" t="s">
        <v>157</v>
      </c>
      <c r="K49">
        <v>2</v>
      </c>
      <c r="L49" t="s">
        <v>27</v>
      </c>
      <c r="M49" t="s">
        <v>158</v>
      </c>
      <c r="N49">
        <v>1861</v>
      </c>
      <c r="O49" t="s">
        <v>30</v>
      </c>
      <c r="P49" t="str">
        <f t="shared" si="3"/>
        <v>Vermiculita</v>
      </c>
      <c r="Q49" s="3">
        <v>44601</v>
      </c>
      <c r="R49" s="3">
        <v>44613</v>
      </c>
      <c r="S49">
        <v>1194</v>
      </c>
      <c r="T49">
        <v>1070</v>
      </c>
      <c r="Y49" s="4">
        <f t="shared" si="1"/>
        <v>0.64159054271896832</v>
      </c>
      <c r="Z49" s="5">
        <f t="shared" si="2"/>
        <v>0.57495969908651268</v>
      </c>
    </row>
    <row r="50" spans="1:26" x14ac:dyDescent="0.25">
      <c r="A50" t="str">
        <f t="shared" si="4"/>
        <v>Estufa</v>
      </c>
      <c r="B50" s="2">
        <v>48</v>
      </c>
      <c r="C50" t="s">
        <v>37</v>
      </c>
      <c r="D50" t="s">
        <v>25</v>
      </c>
      <c r="E50" s="3">
        <v>44593</v>
      </c>
      <c r="F50" t="s">
        <v>159</v>
      </c>
      <c r="K50">
        <v>1</v>
      </c>
      <c r="L50" t="s">
        <v>27</v>
      </c>
      <c r="M50" t="s">
        <v>160</v>
      </c>
      <c r="N50">
        <v>230</v>
      </c>
      <c r="O50" t="s">
        <v>30</v>
      </c>
      <c r="P50" t="str">
        <f t="shared" si="3"/>
        <v>Vermiculita</v>
      </c>
      <c r="Q50" s="3">
        <v>44601</v>
      </c>
      <c r="R50" s="3">
        <v>44732</v>
      </c>
      <c r="S50">
        <v>8</v>
      </c>
      <c r="T50">
        <v>17</v>
      </c>
      <c r="Y50" s="4">
        <f t="shared" si="1"/>
        <v>3.4782608695652174E-2</v>
      </c>
      <c r="Z50" s="5">
        <f t="shared" si="2"/>
        <v>7.3913043478260873E-2</v>
      </c>
    </row>
    <row r="51" spans="1:26" x14ac:dyDescent="0.25">
      <c r="A51" t="str">
        <f t="shared" si="4"/>
        <v>Estufa</v>
      </c>
      <c r="B51" s="2">
        <v>49</v>
      </c>
      <c r="C51" s="19" t="s">
        <v>161</v>
      </c>
      <c r="D51" t="s">
        <v>162</v>
      </c>
      <c r="E51" s="3">
        <v>44593</v>
      </c>
      <c r="F51" t="s">
        <v>163</v>
      </c>
      <c r="K51">
        <v>1</v>
      </c>
      <c r="L51" t="s">
        <v>27</v>
      </c>
      <c r="M51" t="s">
        <v>164</v>
      </c>
      <c r="N51">
        <v>696</v>
      </c>
      <c r="O51" t="s">
        <v>30</v>
      </c>
      <c r="P51" t="str">
        <f t="shared" si="3"/>
        <v>Vermiculita</v>
      </c>
      <c r="Q51" s="3">
        <v>44603</v>
      </c>
      <c r="Y51" s="4">
        <f t="shared" si="1"/>
        <v>0</v>
      </c>
      <c r="Z51" s="5">
        <f t="shared" si="2"/>
        <v>0</v>
      </c>
    </row>
    <row r="52" spans="1:26" x14ac:dyDescent="0.25">
      <c r="A52" t="str">
        <f t="shared" si="4"/>
        <v>Estufa</v>
      </c>
      <c r="B52" s="2">
        <v>50</v>
      </c>
      <c r="C52" t="s">
        <v>165</v>
      </c>
      <c r="D52" t="s">
        <v>166</v>
      </c>
      <c r="E52" s="3">
        <v>44593</v>
      </c>
      <c r="F52" t="s">
        <v>156</v>
      </c>
      <c r="K52">
        <v>1</v>
      </c>
      <c r="L52" t="s">
        <v>27</v>
      </c>
      <c r="M52" t="s">
        <v>168</v>
      </c>
      <c r="N52">
        <v>185</v>
      </c>
      <c r="O52" t="s">
        <v>30</v>
      </c>
      <c r="P52" t="str">
        <f t="shared" si="3"/>
        <v>Vermiculita</v>
      </c>
      <c r="Q52" s="3">
        <v>44603</v>
      </c>
      <c r="R52" s="3">
        <v>44659</v>
      </c>
      <c r="S52">
        <v>1</v>
      </c>
      <c r="T52">
        <v>2</v>
      </c>
      <c r="Y52" s="4">
        <f t="shared" si="1"/>
        <v>5.4054054054054057E-3</v>
      </c>
      <c r="Z52" s="5">
        <f t="shared" si="2"/>
        <v>1.0810810810810811E-2</v>
      </c>
    </row>
    <row r="53" spans="1:26" x14ac:dyDescent="0.25">
      <c r="A53" t="str">
        <f t="shared" si="4"/>
        <v>Estufa</v>
      </c>
      <c r="B53" s="2">
        <v>51</v>
      </c>
      <c r="C53" t="s">
        <v>169</v>
      </c>
      <c r="D53" t="s">
        <v>170</v>
      </c>
      <c r="E53" s="3">
        <v>44594</v>
      </c>
      <c r="F53" t="s">
        <v>171</v>
      </c>
      <c r="K53">
        <v>1</v>
      </c>
      <c r="L53" t="s">
        <v>106</v>
      </c>
      <c r="M53" t="s">
        <v>172</v>
      </c>
      <c r="N53">
        <v>259</v>
      </c>
      <c r="O53" t="s">
        <v>30</v>
      </c>
      <c r="P53" t="str">
        <f t="shared" si="3"/>
        <v>Vermiculita</v>
      </c>
      <c r="Q53" s="3">
        <v>44603</v>
      </c>
      <c r="R53" s="3">
        <v>44616</v>
      </c>
      <c r="S53">
        <v>4</v>
      </c>
      <c r="T53">
        <v>115</v>
      </c>
      <c r="Y53" s="4">
        <f t="shared" si="1"/>
        <v>1.5444015444015444E-2</v>
      </c>
      <c r="Z53" s="5">
        <f t="shared" si="2"/>
        <v>0.44401544401544402</v>
      </c>
    </row>
    <row r="54" spans="1:26" x14ac:dyDescent="0.25">
      <c r="A54" t="str">
        <f t="shared" si="4"/>
        <v>Estufa</v>
      </c>
      <c r="B54" s="2">
        <v>52</v>
      </c>
      <c r="C54" t="s">
        <v>173</v>
      </c>
      <c r="D54" t="s">
        <v>174</v>
      </c>
      <c r="E54" s="3">
        <v>44593</v>
      </c>
      <c r="F54" t="s">
        <v>167</v>
      </c>
      <c r="K54">
        <v>1</v>
      </c>
      <c r="L54" t="s">
        <v>106</v>
      </c>
      <c r="M54" t="s">
        <v>175</v>
      </c>
      <c r="N54">
        <v>157</v>
      </c>
      <c r="O54" t="s">
        <v>30</v>
      </c>
      <c r="P54" t="str">
        <f t="shared" si="3"/>
        <v>Vermiculita</v>
      </c>
      <c r="Q54" s="3">
        <v>44603</v>
      </c>
      <c r="R54" s="3">
        <v>44713</v>
      </c>
      <c r="S54">
        <v>56</v>
      </c>
      <c r="T54">
        <v>74</v>
      </c>
      <c r="Y54" s="4">
        <f t="shared" si="1"/>
        <v>0.35668789808917195</v>
      </c>
      <c r="Z54" s="5">
        <f t="shared" si="2"/>
        <v>0.4713375796178344</v>
      </c>
    </row>
    <row r="55" spans="1:26" x14ac:dyDescent="0.25">
      <c r="A55" t="str">
        <f t="shared" si="4"/>
        <v>Estufa</v>
      </c>
      <c r="B55" s="2">
        <v>53</v>
      </c>
      <c r="C55" t="s">
        <v>37</v>
      </c>
      <c r="D55" t="s">
        <v>25</v>
      </c>
      <c r="E55" s="3">
        <v>44603</v>
      </c>
      <c r="F55" t="s">
        <v>26</v>
      </c>
      <c r="K55">
        <v>6</v>
      </c>
      <c r="L55" t="s">
        <v>64</v>
      </c>
      <c r="N55">
        <v>6</v>
      </c>
      <c r="O55" t="s">
        <v>30</v>
      </c>
      <c r="P55" t="str">
        <f t="shared" si="3"/>
        <v>Padrão</v>
      </c>
      <c r="Q55" s="3">
        <v>44603</v>
      </c>
      <c r="Y55" s="4">
        <f t="shared" si="1"/>
        <v>0</v>
      </c>
      <c r="Z55" s="5">
        <f t="shared" si="2"/>
        <v>0</v>
      </c>
    </row>
    <row r="56" spans="1:26" x14ac:dyDescent="0.25">
      <c r="A56" t="str">
        <f t="shared" si="4"/>
        <v>Estufa</v>
      </c>
      <c r="B56" s="2">
        <v>54</v>
      </c>
      <c r="C56" t="s">
        <v>176</v>
      </c>
      <c r="E56" s="3">
        <v>44597</v>
      </c>
      <c r="F56" t="s">
        <v>177</v>
      </c>
      <c r="K56">
        <v>1</v>
      </c>
      <c r="L56" t="s">
        <v>46</v>
      </c>
      <c r="M56" t="s">
        <v>178</v>
      </c>
      <c r="N56">
        <v>12</v>
      </c>
      <c r="O56" t="s">
        <v>30</v>
      </c>
      <c r="P56" t="str">
        <f t="shared" si="3"/>
        <v>Vermiculita</v>
      </c>
      <c r="Q56" s="3">
        <v>44603</v>
      </c>
      <c r="Y56" s="4">
        <f t="shared" si="1"/>
        <v>0</v>
      </c>
      <c r="Z56" s="5">
        <f t="shared" si="2"/>
        <v>0</v>
      </c>
    </row>
    <row r="57" spans="1:26" x14ac:dyDescent="0.25">
      <c r="A57" t="str">
        <f t="shared" si="4"/>
        <v>Rustificação</v>
      </c>
      <c r="B57" s="2">
        <v>55</v>
      </c>
      <c r="C57" t="s">
        <v>179</v>
      </c>
      <c r="D57" t="s">
        <v>180</v>
      </c>
      <c r="E57" s="3">
        <v>44607</v>
      </c>
      <c r="F57" t="s">
        <v>181</v>
      </c>
      <c r="K57">
        <v>2</v>
      </c>
      <c r="L57" t="s">
        <v>27</v>
      </c>
      <c r="M57" t="s">
        <v>182</v>
      </c>
      <c r="N57">
        <v>765</v>
      </c>
      <c r="O57" t="s">
        <v>30</v>
      </c>
      <c r="P57" t="str">
        <f t="shared" si="3"/>
        <v>Vermiculita</v>
      </c>
      <c r="Q57" s="3">
        <v>44608</v>
      </c>
      <c r="R57" s="3">
        <v>44613</v>
      </c>
      <c r="S57">
        <v>142</v>
      </c>
      <c r="T57">
        <v>670</v>
      </c>
      <c r="U57" s="7">
        <v>44634</v>
      </c>
      <c r="Y57" s="4">
        <f t="shared" si="1"/>
        <v>0.18562091503267975</v>
      </c>
      <c r="Z57" s="5">
        <f t="shared" si="2"/>
        <v>0.87581699346405228</v>
      </c>
    </row>
    <row r="58" spans="1:26" x14ac:dyDescent="0.25">
      <c r="A58" t="str">
        <f t="shared" si="4"/>
        <v>Estufa</v>
      </c>
      <c r="B58" s="2">
        <v>56</v>
      </c>
      <c r="C58" t="s">
        <v>183</v>
      </c>
      <c r="D58" t="s">
        <v>184</v>
      </c>
      <c r="E58" s="3">
        <v>44597</v>
      </c>
      <c r="F58" t="s">
        <v>177</v>
      </c>
      <c r="K58">
        <v>1</v>
      </c>
      <c r="L58" t="s">
        <v>27</v>
      </c>
      <c r="M58" t="s">
        <v>185</v>
      </c>
      <c r="N58">
        <v>662</v>
      </c>
      <c r="O58" t="s">
        <v>30</v>
      </c>
      <c r="P58" t="str">
        <f t="shared" si="3"/>
        <v>Vermiculita</v>
      </c>
      <c r="Q58" s="3">
        <v>44608</v>
      </c>
      <c r="Y58" s="4">
        <f t="shared" si="1"/>
        <v>0</v>
      </c>
      <c r="Z58" s="5">
        <f t="shared" si="2"/>
        <v>0</v>
      </c>
    </row>
    <row r="59" spans="1:26" x14ac:dyDescent="0.25">
      <c r="A59" t="str">
        <f t="shared" si="4"/>
        <v>Estufa</v>
      </c>
      <c r="B59" s="2">
        <v>57</v>
      </c>
      <c r="C59" t="s">
        <v>186</v>
      </c>
      <c r="D59" t="s">
        <v>187</v>
      </c>
      <c r="E59" s="3">
        <v>44593</v>
      </c>
      <c r="F59" t="s">
        <v>94</v>
      </c>
      <c r="K59">
        <v>2</v>
      </c>
      <c r="L59" t="s">
        <v>27</v>
      </c>
      <c r="N59">
        <v>1264</v>
      </c>
      <c r="O59" t="s">
        <v>30</v>
      </c>
      <c r="P59" t="str">
        <f t="shared" si="3"/>
        <v>Vermiculita</v>
      </c>
      <c r="Q59" s="3">
        <v>44609</v>
      </c>
      <c r="R59" s="3">
        <v>44629</v>
      </c>
      <c r="S59">
        <v>857</v>
      </c>
      <c r="T59">
        <v>964</v>
      </c>
      <c r="Y59" s="4">
        <f t="shared" si="1"/>
        <v>0.678006329113924</v>
      </c>
      <c r="Z59" s="5">
        <f t="shared" si="2"/>
        <v>0.76265822784810122</v>
      </c>
    </row>
    <row r="60" spans="1:26" x14ac:dyDescent="0.25">
      <c r="A60" t="str">
        <f t="shared" si="4"/>
        <v>Estufa</v>
      </c>
      <c r="B60" s="2">
        <v>58</v>
      </c>
      <c r="C60" t="s">
        <v>188</v>
      </c>
      <c r="D60" t="s">
        <v>189</v>
      </c>
      <c r="E60" s="3">
        <v>44597</v>
      </c>
      <c r="F60" t="s">
        <v>177</v>
      </c>
      <c r="K60">
        <v>1</v>
      </c>
      <c r="L60" t="s">
        <v>106</v>
      </c>
      <c r="M60" t="s">
        <v>190</v>
      </c>
      <c r="N60">
        <v>80</v>
      </c>
      <c r="O60" t="s">
        <v>30</v>
      </c>
      <c r="P60" t="str">
        <f t="shared" si="3"/>
        <v>Vermiculita</v>
      </c>
      <c r="Q60" s="3">
        <v>44609</v>
      </c>
      <c r="Y60" s="4">
        <f t="shared" si="1"/>
        <v>0</v>
      </c>
      <c r="Z60" s="5">
        <f t="shared" si="2"/>
        <v>0</v>
      </c>
    </row>
    <row r="61" spans="1:26" x14ac:dyDescent="0.25">
      <c r="A61" t="str">
        <f t="shared" si="4"/>
        <v>Estufa</v>
      </c>
      <c r="B61" s="2">
        <v>59</v>
      </c>
      <c r="C61" t="s">
        <v>191</v>
      </c>
      <c r="D61" t="s">
        <v>192</v>
      </c>
      <c r="E61" s="3">
        <v>44594</v>
      </c>
      <c r="F61" t="s">
        <v>171</v>
      </c>
      <c r="K61">
        <v>1</v>
      </c>
      <c r="L61" t="s">
        <v>193</v>
      </c>
      <c r="M61" t="s">
        <v>194</v>
      </c>
      <c r="N61">
        <v>6</v>
      </c>
      <c r="O61" t="s">
        <v>30</v>
      </c>
      <c r="P61" t="str">
        <f t="shared" si="3"/>
        <v>Vermiculita</v>
      </c>
      <c r="Q61" s="3">
        <v>44609</v>
      </c>
      <c r="Y61" s="4">
        <f t="shared" si="1"/>
        <v>0</v>
      </c>
      <c r="Z61" s="5">
        <f t="shared" si="2"/>
        <v>0</v>
      </c>
    </row>
    <row r="62" spans="1:26" x14ac:dyDescent="0.25">
      <c r="A62" t="str">
        <f t="shared" si="4"/>
        <v>Estufa</v>
      </c>
      <c r="B62" s="2">
        <v>60</v>
      </c>
      <c r="C62" t="s">
        <v>100</v>
      </c>
      <c r="D62" t="s">
        <v>195</v>
      </c>
      <c r="E62" s="3">
        <v>44593</v>
      </c>
      <c r="F62" t="s">
        <v>94</v>
      </c>
      <c r="K62">
        <v>8</v>
      </c>
      <c r="L62" t="s">
        <v>27</v>
      </c>
      <c r="M62" t="s">
        <v>196</v>
      </c>
      <c r="N62">
        <v>16500</v>
      </c>
      <c r="O62" t="s">
        <v>30</v>
      </c>
      <c r="P62" t="str">
        <f t="shared" si="3"/>
        <v>Vermiculita</v>
      </c>
      <c r="Q62" s="3">
        <v>44613</v>
      </c>
      <c r="R62" s="3">
        <v>44629</v>
      </c>
      <c r="S62">
        <v>3939</v>
      </c>
      <c r="T62">
        <v>5568</v>
      </c>
      <c r="Y62" s="4">
        <f t="shared" si="1"/>
        <v>0.23872727272727273</v>
      </c>
      <c r="Z62" s="5">
        <f t="shared" si="2"/>
        <v>0.33745454545454545</v>
      </c>
    </row>
    <row r="63" spans="1:26" x14ac:dyDescent="0.25">
      <c r="A63" t="str">
        <f t="shared" si="4"/>
        <v>Estufa</v>
      </c>
      <c r="B63" s="2">
        <v>61</v>
      </c>
      <c r="C63" t="s">
        <v>197</v>
      </c>
      <c r="D63" t="s">
        <v>198</v>
      </c>
      <c r="E63" s="3">
        <v>44597</v>
      </c>
      <c r="F63" t="s">
        <v>177</v>
      </c>
      <c r="K63">
        <v>4</v>
      </c>
      <c r="L63" t="s">
        <v>27</v>
      </c>
      <c r="M63" t="s">
        <v>199</v>
      </c>
      <c r="N63">
        <v>8282</v>
      </c>
      <c r="O63" t="s">
        <v>30</v>
      </c>
      <c r="P63" t="str">
        <f t="shared" si="3"/>
        <v>Vermiculita</v>
      </c>
      <c r="Q63" s="3">
        <v>44613</v>
      </c>
      <c r="R63" s="3">
        <v>44635</v>
      </c>
      <c r="S63">
        <v>63</v>
      </c>
      <c r="T63">
        <f>132+118+132+93</f>
        <v>475</v>
      </c>
      <c r="Y63" s="4">
        <f t="shared" si="1"/>
        <v>7.6068582468002896E-3</v>
      </c>
      <c r="Z63" s="5">
        <f t="shared" si="2"/>
        <v>5.7353296305240282E-2</v>
      </c>
    </row>
    <row r="64" spans="1:26" x14ac:dyDescent="0.25">
      <c r="A64" t="str">
        <f t="shared" si="4"/>
        <v>Estufa</v>
      </c>
      <c r="B64" s="2">
        <v>62</v>
      </c>
      <c r="C64" t="s">
        <v>95</v>
      </c>
      <c r="D64" t="s">
        <v>96</v>
      </c>
      <c r="E64" s="3">
        <v>44594</v>
      </c>
      <c r="F64" t="s">
        <v>59</v>
      </c>
      <c r="K64">
        <v>1</v>
      </c>
      <c r="L64" t="s">
        <v>27</v>
      </c>
      <c r="M64" t="s">
        <v>200</v>
      </c>
      <c r="N64">
        <v>1483</v>
      </c>
      <c r="O64" t="s">
        <v>30</v>
      </c>
      <c r="P64" t="str">
        <f t="shared" si="3"/>
        <v>Vermiculita</v>
      </c>
      <c r="Q64" s="3">
        <v>44613</v>
      </c>
      <c r="R64" s="3">
        <v>44635</v>
      </c>
      <c r="S64">
        <v>9</v>
      </c>
      <c r="T64">
        <v>645</v>
      </c>
      <c r="Y64" s="4">
        <f t="shared" si="1"/>
        <v>6.0687795010114631E-3</v>
      </c>
      <c r="Z64" s="5">
        <f t="shared" si="2"/>
        <v>0.43492919757248821</v>
      </c>
    </row>
    <row r="65" spans="1:26" x14ac:dyDescent="0.25">
      <c r="A65" t="str">
        <f t="shared" si="4"/>
        <v>Estufa</v>
      </c>
      <c r="B65" s="2">
        <v>63</v>
      </c>
      <c r="C65" t="s">
        <v>43</v>
      </c>
      <c r="D65" t="s">
        <v>44</v>
      </c>
      <c r="E65" s="3">
        <v>44608</v>
      </c>
      <c r="F65" t="s">
        <v>26</v>
      </c>
      <c r="K65">
        <v>1</v>
      </c>
      <c r="L65" t="s">
        <v>27</v>
      </c>
      <c r="M65" t="s">
        <v>201</v>
      </c>
      <c r="N65">
        <v>103</v>
      </c>
      <c r="O65" t="s">
        <v>30</v>
      </c>
      <c r="P65" t="str">
        <f t="shared" si="3"/>
        <v>Vermiculita</v>
      </c>
      <c r="Q65" s="3">
        <v>44614</v>
      </c>
      <c r="R65" s="3">
        <v>44669</v>
      </c>
      <c r="S65">
        <v>26</v>
      </c>
      <c r="T65">
        <v>55</v>
      </c>
      <c r="Y65" s="4">
        <f t="shared" si="1"/>
        <v>0.25242718446601942</v>
      </c>
      <c r="Z65" s="5">
        <f t="shared" si="2"/>
        <v>0.53398058252427183</v>
      </c>
    </row>
    <row r="66" spans="1:26" x14ac:dyDescent="0.25">
      <c r="A66" t="str">
        <f t="shared" si="4"/>
        <v>Estufa</v>
      </c>
      <c r="B66" s="2">
        <v>64</v>
      </c>
      <c r="C66" t="s">
        <v>202</v>
      </c>
      <c r="D66" t="s">
        <v>203</v>
      </c>
      <c r="E66" s="3">
        <v>44606</v>
      </c>
      <c r="F66" t="s">
        <v>171</v>
      </c>
      <c r="K66">
        <v>3</v>
      </c>
      <c r="L66" t="s">
        <v>27</v>
      </c>
      <c r="M66" s="17" t="s">
        <v>204</v>
      </c>
      <c r="N66" s="17"/>
      <c r="O66" t="s">
        <v>30</v>
      </c>
      <c r="P66" t="str">
        <f t="shared" si="3"/>
        <v>Vermiculita</v>
      </c>
      <c r="Q66" s="3">
        <v>44614</v>
      </c>
      <c r="R66" s="3">
        <v>44713</v>
      </c>
      <c r="S66">
        <v>4</v>
      </c>
      <c r="T66">
        <v>10</v>
      </c>
      <c r="Y66" s="4" t="e">
        <f t="shared" si="1"/>
        <v>#DIV/0!</v>
      </c>
      <c r="Z66" s="5" t="e">
        <f t="shared" si="2"/>
        <v>#DIV/0!</v>
      </c>
    </row>
    <row r="67" spans="1:26" x14ac:dyDescent="0.25">
      <c r="A67" t="str">
        <f t="shared" ref="A67:A130" si="5">IF(W67&gt;R67,"Envasamento",IF(U67&gt;R67,"Rustificação",IF(Q67&gt;0,"Estufa","Sem dados")))</f>
        <v>Estufa</v>
      </c>
      <c r="B67" s="2">
        <v>65</v>
      </c>
      <c r="C67" t="s">
        <v>137</v>
      </c>
      <c r="D67" t="s">
        <v>138</v>
      </c>
      <c r="E67" s="3">
        <v>44608</v>
      </c>
      <c r="F67" t="s">
        <v>26</v>
      </c>
      <c r="K67">
        <v>4</v>
      </c>
      <c r="L67" t="s">
        <v>27</v>
      </c>
      <c r="M67" t="s">
        <v>205</v>
      </c>
      <c r="N67">
        <v>4969</v>
      </c>
      <c r="O67" t="s">
        <v>30</v>
      </c>
      <c r="P67" t="str">
        <f t="shared" si="3"/>
        <v>Vermiculita</v>
      </c>
      <c r="Q67" s="3">
        <v>44615</v>
      </c>
      <c r="R67" s="3">
        <v>44641</v>
      </c>
      <c r="S67">
        <v>507</v>
      </c>
      <c r="T67">
        <f>698+645+704+715</f>
        <v>2762</v>
      </c>
      <c r="Y67" s="4">
        <f t="shared" ref="Y67:Y130" si="6">S67/N67</f>
        <v>0.102032602133226</v>
      </c>
      <c r="Z67" s="5">
        <f t="shared" ref="Z67:Z130" si="7">T67/N67</f>
        <v>0.55584624672972427</v>
      </c>
    </row>
    <row r="68" spans="1:26" x14ac:dyDescent="0.25">
      <c r="A68" t="str">
        <f t="shared" si="5"/>
        <v>Estufa</v>
      </c>
      <c r="B68" s="2">
        <v>66</v>
      </c>
      <c r="C68" t="s">
        <v>206</v>
      </c>
      <c r="D68" t="s">
        <v>207</v>
      </c>
      <c r="E68" s="3">
        <v>44606</v>
      </c>
      <c r="F68" t="s">
        <v>224</v>
      </c>
      <c r="K68">
        <v>1</v>
      </c>
      <c r="L68" t="s">
        <v>106</v>
      </c>
      <c r="M68" t="s">
        <v>209</v>
      </c>
      <c r="N68">
        <v>3135</v>
      </c>
      <c r="O68" t="s">
        <v>30</v>
      </c>
      <c r="P68" t="str">
        <f t="shared" ref="P68:P131" si="8">IF(L68="Tubete","Padrão","Vermiculita")</f>
        <v>Vermiculita</v>
      </c>
      <c r="Q68" s="3">
        <v>44615</v>
      </c>
      <c r="R68" s="3">
        <v>44629</v>
      </c>
      <c r="S68">
        <v>102</v>
      </c>
      <c r="T68">
        <v>413</v>
      </c>
      <c r="Y68" s="4">
        <f t="shared" si="6"/>
        <v>3.2535885167464113E-2</v>
      </c>
      <c r="Z68" s="5">
        <f t="shared" si="7"/>
        <v>0.1317384370015949</v>
      </c>
    </row>
    <row r="69" spans="1:26" x14ac:dyDescent="0.25">
      <c r="A69" t="str">
        <f t="shared" si="5"/>
        <v>Estufa</v>
      </c>
      <c r="B69" s="2">
        <v>67</v>
      </c>
      <c r="C69" t="s">
        <v>202</v>
      </c>
      <c r="D69" t="s">
        <v>203</v>
      </c>
      <c r="E69" s="3">
        <v>44609</v>
      </c>
      <c r="F69" t="s">
        <v>210</v>
      </c>
      <c r="K69">
        <v>1</v>
      </c>
      <c r="L69" t="s">
        <v>27</v>
      </c>
      <c r="M69" t="s">
        <v>211</v>
      </c>
      <c r="N69">
        <v>663</v>
      </c>
      <c r="O69" t="s">
        <v>30</v>
      </c>
      <c r="P69" t="str">
        <f t="shared" si="8"/>
        <v>Vermiculita</v>
      </c>
      <c r="Q69" s="3">
        <v>44615</v>
      </c>
      <c r="Y69" s="4">
        <f t="shared" si="6"/>
        <v>0</v>
      </c>
      <c r="Z69" s="5">
        <f t="shared" si="7"/>
        <v>0</v>
      </c>
    </row>
    <row r="70" spans="1:26" x14ac:dyDescent="0.25">
      <c r="A70" t="str">
        <f t="shared" si="5"/>
        <v>Estufa</v>
      </c>
      <c r="B70" s="2">
        <v>68</v>
      </c>
      <c r="C70" t="s">
        <v>216</v>
      </c>
      <c r="D70" t="s">
        <v>217</v>
      </c>
      <c r="E70" s="3">
        <v>44606</v>
      </c>
      <c r="F70" t="s">
        <v>218</v>
      </c>
      <c r="K70">
        <v>1</v>
      </c>
      <c r="L70" t="s">
        <v>27</v>
      </c>
      <c r="M70" t="s">
        <v>219</v>
      </c>
      <c r="N70">
        <v>656</v>
      </c>
      <c r="O70" t="s">
        <v>30</v>
      </c>
      <c r="P70" t="str">
        <f t="shared" si="8"/>
        <v>Vermiculita</v>
      </c>
      <c r="Q70" s="3">
        <v>44615</v>
      </c>
      <c r="R70" s="3">
        <v>44629</v>
      </c>
      <c r="S70">
        <v>2</v>
      </c>
      <c r="T70">
        <v>12</v>
      </c>
      <c r="Y70" s="4">
        <f t="shared" si="6"/>
        <v>3.0487804878048782E-3</v>
      </c>
      <c r="Z70" s="5">
        <f t="shared" si="7"/>
        <v>1.8292682926829267E-2</v>
      </c>
    </row>
    <row r="71" spans="1:26" x14ac:dyDescent="0.25">
      <c r="A71" t="str">
        <f t="shared" si="5"/>
        <v>Estufa</v>
      </c>
      <c r="B71" s="2">
        <v>69</v>
      </c>
      <c r="C71" t="s">
        <v>212</v>
      </c>
      <c r="D71" t="s">
        <v>213</v>
      </c>
      <c r="E71" s="3">
        <v>44616</v>
      </c>
      <c r="F71" t="s">
        <v>214</v>
      </c>
      <c r="K71">
        <v>2</v>
      </c>
      <c r="L71" t="s">
        <v>106</v>
      </c>
      <c r="M71" t="s">
        <v>215</v>
      </c>
      <c r="N71">
        <v>19</v>
      </c>
      <c r="O71" t="s">
        <v>30</v>
      </c>
      <c r="P71" t="str">
        <f t="shared" ref="P71" si="9">IF(L71="Tubete","Padrão","Vermiculita")</f>
        <v>Vermiculita</v>
      </c>
      <c r="Q71" s="3">
        <v>44615</v>
      </c>
      <c r="R71" s="3">
        <v>44623</v>
      </c>
      <c r="S71">
        <v>18</v>
      </c>
      <c r="T71">
        <v>18</v>
      </c>
      <c r="Y71" s="4">
        <f t="shared" si="6"/>
        <v>0.94736842105263153</v>
      </c>
      <c r="Z71" s="5">
        <f t="shared" si="7"/>
        <v>0.94736842105263153</v>
      </c>
    </row>
    <row r="72" spans="1:26" x14ac:dyDescent="0.25">
      <c r="A72" t="str">
        <f t="shared" si="5"/>
        <v>Estufa</v>
      </c>
      <c r="B72" s="2">
        <v>70</v>
      </c>
      <c r="C72" t="s">
        <v>271</v>
      </c>
      <c r="D72" t="s">
        <v>220</v>
      </c>
      <c r="E72" s="3">
        <v>44615</v>
      </c>
      <c r="F72" t="s">
        <v>26</v>
      </c>
      <c r="K72">
        <v>3</v>
      </c>
      <c r="L72" t="s">
        <v>64</v>
      </c>
      <c r="M72" t="s">
        <v>221</v>
      </c>
      <c r="N72">
        <v>3</v>
      </c>
      <c r="O72" t="s">
        <v>30</v>
      </c>
      <c r="P72" t="str">
        <f t="shared" si="8"/>
        <v>Padrão</v>
      </c>
      <c r="Q72" s="3">
        <v>44615</v>
      </c>
      <c r="T72">
        <v>2</v>
      </c>
      <c r="Y72" s="4">
        <f t="shared" si="6"/>
        <v>0</v>
      </c>
      <c r="Z72" s="5">
        <f t="shared" si="7"/>
        <v>0.66666666666666663</v>
      </c>
    </row>
    <row r="73" spans="1:26" x14ac:dyDescent="0.25">
      <c r="A73" t="str">
        <f t="shared" si="5"/>
        <v>Estufa</v>
      </c>
      <c r="B73" s="2">
        <v>71</v>
      </c>
      <c r="C73" s="19" t="s">
        <v>222</v>
      </c>
      <c r="D73" t="s">
        <v>223</v>
      </c>
      <c r="E73" s="3">
        <v>44606</v>
      </c>
      <c r="F73" t="s">
        <v>208</v>
      </c>
      <c r="K73">
        <v>5</v>
      </c>
      <c r="L73" t="s">
        <v>64</v>
      </c>
      <c r="N73">
        <v>5</v>
      </c>
      <c r="O73" t="s">
        <v>30</v>
      </c>
      <c r="P73" t="str">
        <f t="shared" si="8"/>
        <v>Padrão</v>
      </c>
      <c r="Q73" s="3">
        <v>44615</v>
      </c>
      <c r="T73">
        <v>5</v>
      </c>
      <c r="Y73" s="4">
        <f t="shared" si="6"/>
        <v>0</v>
      </c>
      <c r="Z73" s="5">
        <f t="shared" si="7"/>
        <v>1</v>
      </c>
    </row>
    <row r="74" spans="1:26" x14ac:dyDescent="0.25">
      <c r="A74" t="str">
        <f t="shared" si="5"/>
        <v>Estufa</v>
      </c>
      <c r="B74" s="2">
        <v>72</v>
      </c>
      <c r="C74" t="s">
        <v>225</v>
      </c>
      <c r="E74" s="3">
        <v>44593</v>
      </c>
      <c r="F74" t="s">
        <v>121</v>
      </c>
      <c r="K74">
        <v>2</v>
      </c>
      <c r="L74" t="s">
        <v>64</v>
      </c>
      <c r="N74">
        <v>2</v>
      </c>
      <c r="O74" t="s">
        <v>30</v>
      </c>
      <c r="P74" t="str">
        <f t="shared" si="8"/>
        <v>Padrão</v>
      </c>
      <c r="Q74" s="3">
        <v>44615</v>
      </c>
      <c r="Y74" s="4">
        <f t="shared" si="6"/>
        <v>0</v>
      </c>
      <c r="Z74" s="5">
        <f t="shared" si="7"/>
        <v>0</v>
      </c>
    </row>
    <row r="75" spans="1:26" x14ac:dyDescent="0.25">
      <c r="A75" t="str">
        <f t="shared" si="5"/>
        <v>Estufa</v>
      </c>
      <c r="B75" s="2">
        <v>73</v>
      </c>
      <c r="C75" t="s">
        <v>226</v>
      </c>
      <c r="D75" t="s">
        <v>227</v>
      </c>
      <c r="E75" s="3">
        <v>44606</v>
      </c>
      <c r="F75" s="3" t="s">
        <v>224</v>
      </c>
      <c r="G75" s="3"/>
      <c r="H75" s="3"/>
      <c r="I75" s="3"/>
      <c r="J75" s="3"/>
      <c r="K75">
        <v>1</v>
      </c>
      <c r="L75" t="s">
        <v>228</v>
      </c>
      <c r="N75">
        <v>20</v>
      </c>
      <c r="O75" t="s">
        <v>30</v>
      </c>
      <c r="P75" t="str">
        <f t="shared" si="8"/>
        <v>Vermiculita</v>
      </c>
      <c r="Q75" s="3">
        <v>44615</v>
      </c>
      <c r="Y75" s="4">
        <f t="shared" si="6"/>
        <v>0</v>
      </c>
      <c r="Z75" s="5">
        <f t="shared" si="7"/>
        <v>0</v>
      </c>
    </row>
    <row r="76" spans="1:26" x14ac:dyDescent="0.25">
      <c r="A76" t="str">
        <f t="shared" si="5"/>
        <v>Estufa</v>
      </c>
      <c r="B76" s="2">
        <v>74</v>
      </c>
      <c r="C76" t="s">
        <v>229</v>
      </c>
      <c r="D76" t="s">
        <v>138</v>
      </c>
      <c r="E76" s="3">
        <v>44612</v>
      </c>
      <c r="F76" t="s">
        <v>230</v>
      </c>
      <c r="K76">
        <v>2</v>
      </c>
      <c r="L76" t="s">
        <v>27</v>
      </c>
      <c r="M76" t="s">
        <v>231</v>
      </c>
      <c r="N76">
        <v>2867</v>
      </c>
      <c r="O76" t="s">
        <v>30</v>
      </c>
      <c r="P76" t="str">
        <f t="shared" si="8"/>
        <v>Vermiculita</v>
      </c>
      <c r="Q76" s="3">
        <v>44616</v>
      </c>
      <c r="R76" s="3">
        <v>44636</v>
      </c>
      <c r="S76">
        <v>230</v>
      </c>
      <c r="T76">
        <f>695+677</f>
        <v>1372</v>
      </c>
      <c r="Y76" s="4">
        <f t="shared" si="6"/>
        <v>8.0223229856993372E-2</v>
      </c>
      <c r="Z76" s="5">
        <f t="shared" si="7"/>
        <v>0.47854900592954308</v>
      </c>
    </row>
    <row r="77" spans="1:26" x14ac:dyDescent="0.25">
      <c r="A77" t="str">
        <f t="shared" si="5"/>
        <v>Envasamento</v>
      </c>
      <c r="B77" s="2">
        <v>75</v>
      </c>
      <c r="C77" t="s">
        <v>232</v>
      </c>
      <c r="D77" t="s">
        <v>233</v>
      </c>
      <c r="E77" s="3">
        <v>44606</v>
      </c>
      <c r="F77" t="s">
        <v>224</v>
      </c>
      <c r="K77">
        <v>1</v>
      </c>
      <c r="L77" t="s">
        <v>106</v>
      </c>
      <c r="M77" t="s">
        <v>234</v>
      </c>
      <c r="N77">
        <v>498</v>
      </c>
      <c r="O77" t="s">
        <v>30</v>
      </c>
      <c r="P77" t="str">
        <f t="shared" si="8"/>
        <v>Vermiculita</v>
      </c>
      <c r="Q77" s="3">
        <v>44616</v>
      </c>
      <c r="R77" s="3">
        <v>44623</v>
      </c>
      <c r="S77">
        <v>383</v>
      </c>
      <c r="U77" s="3">
        <v>44638</v>
      </c>
      <c r="W77" s="3">
        <v>44653</v>
      </c>
      <c r="X77">
        <v>483</v>
      </c>
      <c r="Y77" s="4">
        <f t="shared" si="6"/>
        <v>0.76907630522088355</v>
      </c>
      <c r="Z77" s="5">
        <f t="shared" si="7"/>
        <v>0</v>
      </c>
    </row>
    <row r="78" spans="1:26" x14ac:dyDescent="0.25">
      <c r="A78" t="str">
        <f t="shared" si="5"/>
        <v>Estufa</v>
      </c>
      <c r="B78" s="2">
        <v>76</v>
      </c>
      <c r="C78" t="s">
        <v>183</v>
      </c>
      <c r="D78" t="s">
        <v>184</v>
      </c>
      <c r="E78" s="3">
        <v>44608</v>
      </c>
      <c r="F78" t="s">
        <v>26</v>
      </c>
      <c r="K78">
        <v>1</v>
      </c>
      <c r="L78" t="s">
        <v>106</v>
      </c>
      <c r="M78" t="s">
        <v>235</v>
      </c>
      <c r="N78">
        <v>294</v>
      </c>
      <c r="O78" t="s">
        <v>30</v>
      </c>
      <c r="P78" t="str">
        <f t="shared" si="8"/>
        <v>Vermiculita</v>
      </c>
      <c r="Q78" s="3">
        <v>44616</v>
      </c>
      <c r="R78" s="3">
        <v>44676</v>
      </c>
      <c r="S78">
        <v>9</v>
      </c>
      <c r="T78">
        <v>12</v>
      </c>
      <c r="Y78" s="4">
        <f t="shared" si="6"/>
        <v>3.0612244897959183E-2</v>
      </c>
      <c r="Z78" s="5">
        <f t="shared" si="7"/>
        <v>4.0816326530612242E-2</v>
      </c>
    </row>
    <row r="79" spans="1:26" x14ac:dyDescent="0.25">
      <c r="A79" t="str">
        <f t="shared" si="5"/>
        <v>Estufa</v>
      </c>
      <c r="B79" s="2">
        <v>77</v>
      </c>
      <c r="C79" t="s">
        <v>95</v>
      </c>
      <c r="D79" t="s">
        <v>96</v>
      </c>
      <c r="E79" s="3">
        <v>44608</v>
      </c>
      <c r="F79" t="s">
        <v>26</v>
      </c>
      <c r="K79">
        <v>1</v>
      </c>
      <c r="L79" t="s">
        <v>106</v>
      </c>
      <c r="N79">
        <v>104</v>
      </c>
      <c r="O79" t="s">
        <v>30</v>
      </c>
      <c r="P79" t="str">
        <f t="shared" si="8"/>
        <v>Vermiculita</v>
      </c>
      <c r="Q79" s="3">
        <v>44616</v>
      </c>
      <c r="R79" s="3">
        <v>44713</v>
      </c>
      <c r="S79">
        <v>7</v>
      </c>
      <c r="T79">
        <v>7</v>
      </c>
      <c r="Y79" s="4">
        <f t="shared" si="6"/>
        <v>6.7307692307692304E-2</v>
      </c>
      <c r="Z79" s="5">
        <f t="shared" si="7"/>
        <v>6.7307692307692304E-2</v>
      </c>
    </row>
    <row r="80" spans="1:26" x14ac:dyDescent="0.25">
      <c r="A80" t="str">
        <f t="shared" si="5"/>
        <v>Estufa</v>
      </c>
      <c r="B80" s="2">
        <v>78</v>
      </c>
      <c r="C80" t="s">
        <v>236</v>
      </c>
      <c r="D80" t="s">
        <v>237</v>
      </c>
      <c r="E80" s="3" t="s">
        <v>238</v>
      </c>
      <c r="F80" t="s">
        <v>59</v>
      </c>
      <c r="K80">
        <v>1</v>
      </c>
      <c r="L80" t="s">
        <v>106</v>
      </c>
      <c r="M80" t="s">
        <v>239</v>
      </c>
      <c r="N80">
        <v>27</v>
      </c>
      <c r="O80" t="s">
        <v>30</v>
      </c>
      <c r="P80" t="str">
        <f t="shared" si="8"/>
        <v>Vermiculita</v>
      </c>
      <c r="Q80" s="3">
        <v>44617</v>
      </c>
      <c r="Y80" s="4">
        <f t="shared" si="6"/>
        <v>0</v>
      </c>
      <c r="Z80" s="5">
        <f t="shared" si="7"/>
        <v>0</v>
      </c>
    </row>
    <row r="81" spans="1:26" x14ac:dyDescent="0.25">
      <c r="A81" t="str">
        <f t="shared" si="5"/>
        <v>Estufa</v>
      </c>
      <c r="B81" s="2">
        <v>79</v>
      </c>
      <c r="C81" t="s">
        <v>240</v>
      </c>
      <c r="D81" t="s">
        <v>241</v>
      </c>
      <c r="E81" s="3">
        <v>44594</v>
      </c>
      <c r="F81" t="s">
        <v>242</v>
      </c>
      <c r="K81">
        <v>1</v>
      </c>
      <c r="L81" t="s">
        <v>106</v>
      </c>
      <c r="M81" t="s">
        <v>243</v>
      </c>
      <c r="N81">
        <v>195</v>
      </c>
      <c r="O81" t="s">
        <v>30</v>
      </c>
      <c r="P81" t="str">
        <f t="shared" si="8"/>
        <v>Vermiculita</v>
      </c>
      <c r="Q81" s="3">
        <v>44586</v>
      </c>
      <c r="R81" s="3">
        <v>44713</v>
      </c>
      <c r="S81">
        <v>2</v>
      </c>
      <c r="T81">
        <v>2</v>
      </c>
      <c r="Y81" s="4">
        <f t="shared" si="6"/>
        <v>1.0256410256410256E-2</v>
      </c>
      <c r="Z81" s="5">
        <f t="shared" si="7"/>
        <v>1.0256410256410256E-2</v>
      </c>
    </row>
    <row r="82" spans="1:26" x14ac:dyDescent="0.25">
      <c r="A82" t="str">
        <f t="shared" si="5"/>
        <v>Envasamento</v>
      </c>
      <c r="B82" s="2">
        <v>80</v>
      </c>
      <c r="C82" t="s">
        <v>244</v>
      </c>
      <c r="D82" t="s">
        <v>245</v>
      </c>
      <c r="E82" s="3" t="s">
        <v>246</v>
      </c>
      <c r="F82" t="s">
        <v>247</v>
      </c>
      <c r="K82">
        <v>1</v>
      </c>
      <c r="L82" t="s">
        <v>106</v>
      </c>
      <c r="M82" t="s">
        <v>248</v>
      </c>
      <c r="N82">
        <v>98</v>
      </c>
      <c r="O82" t="s">
        <v>30</v>
      </c>
      <c r="P82" t="str">
        <f t="shared" si="8"/>
        <v>Vermiculita</v>
      </c>
      <c r="Q82" s="3">
        <v>44617</v>
      </c>
      <c r="R82" s="3">
        <v>44629</v>
      </c>
      <c r="S82">
        <v>3</v>
      </c>
      <c r="U82" s="3">
        <v>44638</v>
      </c>
      <c r="W82" s="3">
        <v>44652</v>
      </c>
      <c r="X82">
        <v>86</v>
      </c>
      <c r="Y82" s="4">
        <f t="shared" si="6"/>
        <v>3.0612244897959183E-2</v>
      </c>
      <c r="Z82" s="5">
        <f t="shared" si="7"/>
        <v>0</v>
      </c>
    </row>
    <row r="83" spans="1:26" x14ac:dyDescent="0.25">
      <c r="A83" t="str">
        <f t="shared" si="5"/>
        <v>Estufa</v>
      </c>
      <c r="B83" s="2">
        <v>81</v>
      </c>
      <c r="C83" t="s">
        <v>249</v>
      </c>
      <c r="D83" t="s">
        <v>250</v>
      </c>
      <c r="E83" s="3" t="s">
        <v>251</v>
      </c>
      <c r="F83" t="s">
        <v>252</v>
      </c>
      <c r="K83">
        <v>1</v>
      </c>
      <c r="L83" t="s">
        <v>78</v>
      </c>
      <c r="M83" t="s">
        <v>253</v>
      </c>
      <c r="N83">
        <v>10</v>
      </c>
      <c r="O83" t="s">
        <v>30</v>
      </c>
      <c r="P83" t="str">
        <f t="shared" si="8"/>
        <v>Vermiculita</v>
      </c>
      <c r="Q83" s="3">
        <v>44617</v>
      </c>
      <c r="R83" s="3">
        <v>44630</v>
      </c>
      <c r="S83">
        <v>3</v>
      </c>
      <c r="T83">
        <v>9</v>
      </c>
      <c r="Y83" s="4">
        <f t="shared" si="6"/>
        <v>0.3</v>
      </c>
      <c r="Z83" s="5">
        <f t="shared" si="7"/>
        <v>0.9</v>
      </c>
    </row>
    <row r="84" spans="1:26" x14ac:dyDescent="0.25">
      <c r="A84" t="str">
        <f t="shared" si="5"/>
        <v>Estufa</v>
      </c>
      <c r="B84" s="2">
        <v>82</v>
      </c>
      <c r="C84" t="s">
        <v>254</v>
      </c>
      <c r="D84" t="s">
        <v>255</v>
      </c>
      <c r="E84" s="3">
        <v>44616</v>
      </c>
      <c r="F84" t="s">
        <v>26</v>
      </c>
      <c r="K84">
        <v>1</v>
      </c>
      <c r="L84" t="s">
        <v>256</v>
      </c>
      <c r="M84" t="s">
        <v>257</v>
      </c>
      <c r="N84">
        <v>10</v>
      </c>
      <c r="O84" t="s">
        <v>30</v>
      </c>
      <c r="P84" t="str">
        <f t="shared" si="8"/>
        <v>Vermiculita</v>
      </c>
      <c r="Q84" s="3">
        <v>44617</v>
      </c>
      <c r="R84" s="3">
        <v>44685</v>
      </c>
      <c r="S84">
        <v>5</v>
      </c>
      <c r="T84">
        <v>6</v>
      </c>
      <c r="Y84" s="4">
        <f t="shared" si="6"/>
        <v>0.5</v>
      </c>
      <c r="Z84" s="5">
        <f t="shared" si="7"/>
        <v>0.6</v>
      </c>
    </row>
    <row r="85" spans="1:26" x14ac:dyDescent="0.25">
      <c r="A85" t="str">
        <f t="shared" si="5"/>
        <v>Estufa</v>
      </c>
      <c r="B85" s="2">
        <v>83</v>
      </c>
      <c r="C85" s="19" t="s">
        <v>258</v>
      </c>
      <c r="D85" t="s">
        <v>259</v>
      </c>
      <c r="E85" s="3">
        <v>44616</v>
      </c>
      <c r="F85" t="s">
        <v>260</v>
      </c>
      <c r="K85">
        <v>1</v>
      </c>
      <c r="L85" t="s">
        <v>64</v>
      </c>
      <c r="M85" t="s">
        <v>261</v>
      </c>
      <c r="N85">
        <v>1</v>
      </c>
      <c r="O85" t="s">
        <v>30</v>
      </c>
      <c r="P85" t="str">
        <f t="shared" si="8"/>
        <v>Padrão</v>
      </c>
      <c r="Q85" s="3">
        <v>44617</v>
      </c>
      <c r="Y85" s="4">
        <f t="shared" si="6"/>
        <v>0</v>
      </c>
      <c r="Z85" s="5">
        <f t="shared" si="7"/>
        <v>0</v>
      </c>
    </row>
    <row r="86" spans="1:26" x14ac:dyDescent="0.25">
      <c r="A86" t="str">
        <f t="shared" si="5"/>
        <v>Estufa</v>
      </c>
      <c r="B86" s="2">
        <v>84</v>
      </c>
      <c r="C86" s="19" t="s">
        <v>262</v>
      </c>
      <c r="D86" t="s">
        <v>263</v>
      </c>
      <c r="E86" s="3">
        <v>44616</v>
      </c>
      <c r="F86" t="s">
        <v>26</v>
      </c>
      <c r="K86">
        <v>1</v>
      </c>
      <c r="L86" t="s">
        <v>27</v>
      </c>
      <c r="M86" t="s">
        <v>264</v>
      </c>
      <c r="N86">
        <v>500</v>
      </c>
      <c r="O86" t="s">
        <v>30</v>
      </c>
      <c r="P86" t="str">
        <f t="shared" si="8"/>
        <v>Vermiculita</v>
      </c>
      <c r="Q86" s="3">
        <v>44617</v>
      </c>
      <c r="R86" s="3">
        <v>44631</v>
      </c>
      <c r="S86">
        <v>74</v>
      </c>
      <c r="T86">
        <v>345</v>
      </c>
      <c r="Y86" s="4">
        <f t="shared" si="6"/>
        <v>0.14799999999999999</v>
      </c>
      <c r="Z86" s="5">
        <f t="shared" si="7"/>
        <v>0.69</v>
      </c>
    </row>
    <row r="87" spans="1:26" x14ac:dyDescent="0.25">
      <c r="A87" t="str">
        <f t="shared" si="5"/>
        <v>Estufa</v>
      </c>
      <c r="B87" s="2">
        <v>85</v>
      </c>
      <c r="D87" t="s">
        <v>265</v>
      </c>
      <c r="E87" s="3">
        <v>44606</v>
      </c>
      <c r="F87" t="s">
        <v>224</v>
      </c>
      <c r="K87">
        <v>1</v>
      </c>
      <c r="L87" t="s">
        <v>193</v>
      </c>
      <c r="N87">
        <v>160</v>
      </c>
      <c r="O87" t="s">
        <v>30</v>
      </c>
      <c r="P87" t="str">
        <f t="shared" si="8"/>
        <v>Vermiculita</v>
      </c>
      <c r="Q87" s="3">
        <v>44617</v>
      </c>
      <c r="R87" s="3">
        <v>44713</v>
      </c>
      <c r="S87">
        <v>15</v>
      </c>
      <c r="T87">
        <v>15</v>
      </c>
      <c r="Y87" s="4">
        <f t="shared" si="6"/>
        <v>9.375E-2</v>
      </c>
      <c r="Z87" s="5">
        <f t="shared" si="7"/>
        <v>9.375E-2</v>
      </c>
    </row>
    <row r="88" spans="1:26" x14ac:dyDescent="0.25">
      <c r="A88" t="str">
        <f t="shared" si="5"/>
        <v>Estufa</v>
      </c>
      <c r="B88" s="2">
        <v>86</v>
      </c>
      <c r="C88" t="s">
        <v>137</v>
      </c>
      <c r="D88" t="s">
        <v>138</v>
      </c>
      <c r="E88" s="3">
        <v>44616</v>
      </c>
      <c r="F88" t="s">
        <v>26</v>
      </c>
      <c r="K88">
        <v>6</v>
      </c>
      <c r="L88" t="s">
        <v>27</v>
      </c>
      <c r="M88" t="s">
        <v>266</v>
      </c>
      <c r="N88">
        <v>13499</v>
      </c>
      <c r="O88" t="s">
        <v>30</v>
      </c>
      <c r="P88" t="str">
        <f t="shared" si="8"/>
        <v>Vermiculita</v>
      </c>
      <c r="Q88" s="3">
        <v>44623</v>
      </c>
      <c r="R88" s="3">
        <v>44649</v>
      </c>
      <c r="S88">
        <v>1242</v>
      </c>
      <c r="T88">
        <f>688+529+587+631+624+621</f>
        <v>3680</v>
      </c>
      <c r="Y88" s="4">
        <f t="shared" si="6"/>
        <v>9.200681531965331E-2</v>
      </c>
      <c r="Z88" s="5">
        <f t="shared" si="7"/>
        <v>0.27261278613230611</v>
      </c>
    </row>
    <row r="89" spans="1:26" x14ac:dyDescent="0.25">
      <c r="A89" t="str">
        <f t="shared" si="5"/>
        <v>Estufa</v>
      </c>
      <c r="B89" s="2">
        <v>87</v>
      </c>
      <c r="C89" t="s">
        <v>267</v>
      </c>
      <c r="D89" t="s">
        <v>268</v>
      </c>
      <c r="E89" s="3">
        <v>44616</v>
      </c>
      <c r="F89" t="s">
        <v>269</v>
      </c>
      <c r="K89">
        <v>6</v>
      </c>
      <c r="L89" t="s">
        <v>27</v>
      </c>
      <c r="M89" t="s">
        <v>270</v>
      </c>
      <c r="N89">
        <v>17730</v>
      </c>
      <c r="O89" t="s">
        <v>30</v>
      </c>
      <c r="P89" t="str">
        <f t="shared" si="8"/>
        <v>Vermiculita</v>
      </c>
      <c r="Q89" s="3">
        <v>44617</v>
      </c>
      <c r="R89" s="3">
        <v>44636</v>
      </c>
      <c r="S89">
        <v>2110</v>
      </c>
      <c r="T89">
        <f>1215+1380+1228+1137+960+1100</f>
        <v>7020</v>
      </c>
      <c r="Y89" s="4">
        <f t="shared" si="6"/>
        <v>0.11900733220530176</v>
      </c>
      <c r="Z89" s="5">
        <f t="shared" si="7"/>
        <v>0.39593908629441626</v>
      </c>
    </row>
    <row r="90" spans="1:26" x14ac:dyDescent="0.25">
      <c r="A90" t="str">
        <f t="shared" si="5"/>
        <v>Estufa</v>
      </c>
      <c r="B90" s="2">
        <v>88</v>
      </c>
      <c r="C90" t="s">
        <v>271</v>
      </c>
      <c r="D90" t="s">
        <v>220</v>
      </c>
      <c r="E90" s="3">
        <v>44624</v>
      </c>
      <c r="F90" t="s">
        <v>26</v>
      </c>
      <c r="K90">
        <v>4</v>
      </c>
      <c r="L90" t="s">
        <v>64</v>
      </c>
      <c r="M90" t="s">
        <v>272</v>
      </c>
      <c r="N90">
        <v>4</v>
      </c>
      <c r="O90" t="s">
        <v>30</v>
      </c>
      <c r="P90" t="str">
        <f t="shared" si="8"/>
        <v>Padrão</v>
      </c>
      <c r="Q90" s="3">
        <v>44624</v>
      </c>
      <c r="Y90" s="4">
        <f t="shared" si="6"/>
        <v>0</v>
      </c>
      <c r="Z90" s="5">
        <f t="shared" si="7"/>
        <v>0</v>
      </c>
    </row>
    <row r="91" spans="1:26" x14ac:dyDescent="0.25">
      <c r="A91" t="str">
        <f t="shared" si="5"/>
        <v>Estufa</v>
      </c>
      <c r="B91" s="2">
        <v>89</v>
      </c>
      <c r="C91" t="s">
        <v>254</v>
      </c>
      <c r="D91" t="s">
        <v>255</v>
      </c>
      <c r="E91" s="3">
        <v>44618</v>
      </c>
      <c r="F91" t="s">
        <v>273</v>
      </c>
      <c r="K91">
        <v>1</v>
      </c>
      <c r="L91" t="s">
        <v>78</v>
      </c>
      <c r="M91" t="s">
        <v>274</v>
      </c>
      <c r="N91">
        <v>11</v>
      </c>
      <c r="O91" t="s">
        <v>30</v>
      </c>
      <c r="P91" t="str">
        <f t="shared" si="8"/>
        <v>Vermiculita</v>
      </c>
      <c r="Q91" s="3">
        <v>44624</v>
      </c>
      <c r="R91" s="3">
        <v>44713</v>
      </c>
      <c r="S91">
        <v>3</v>
      </c>
      <c r="T91">
        <v>7</v>
      </c>
      <c r="Y91" s="4">
        <f t="shared" si="6"/>
        <v>0.27272727272727271</v>
      </c>
      <c r="Z91" s="5">
        <f t="shared" si="7"/>
        <v>0.63636363636363635</v>
      </c>
    </row>
    <row r="92" spans="1:26" x14ac:dyDescent="0.25">
      <c r="A92" t="str">
        <f t="shared" si="5"/>
        <v>Estufa</v>
      </c>
      <c r="B92" s="2">
        <v>90</v>
      </c>
      <c r="C92" t="s">
        <v>216</v>
      </c>
      <c r="D92" t="s">
        <v>217</v>
      </c>
      <c r="E92" s="3">
        <v>44612</v>
      </c>
      <c r="F92" t="s">
        <v>275</v>
      </c>
      <c r="K92">
        <v>1</v>
      </c>
      <c r="L92" t="s">
        <v>78</v>
      </c>
      <c r="M92" t="s">
        <v>276</v>
      </c>
      <c r="N92">
        <v>21</v>
      </c>
      <c r="O92" t="s">
        <v>30</v>
      </c>
      <c r="P92" t="str">
        <f t="shared" si="8"/>
        <v>Vermiculita</v>
      </c>
      <c r="Q92" s="3">
        <v>44624</v>
      </c>
      <c r="Y92" s="4">
        <f t="shared" si="6"/>
        <v>0</v>
      </c>
      <c r="Z92" s="5">
        <f t="shared" si="7"/>
        <v>0</v>
      </c>
    </row>
    <row r="93" spans="1:26" x14ac:dyDescent="0.25">
      <c r="A93" t="str">
        <f t="shared" si="5"/>
        <v>Estufa</v>
      </c>
      <c r="B93" s="2">
        <v>91</v>
      </c>
      <c r="C93" t="s">
        <v>277</v>
      </c>
      <c r="E93" s="3">
        <v>44613</v>
      </c>
      <c r="F93" t="s">
        <v>275</v>
      </c>
      <c r="K93">
        <v>1</v>
      </c>
      <c r="L93" t="s">
        <v>78</v>
      </c>
      <c r="M93" t="s">
        <v>278</v>
      </c>
      <c r="N93">
        <v>70</v>
      </c>
      <c r="O93" t="s">
        <v>30</v>
      </c>
      <c r="P93" t="str">
        <f t="shared" si="8"/>
        <v>Vermiculita</v>
      </c>
      <c r="Q93" s="3">
        <v>44624</v>
      </c>
      <c r="Y93" s="4">
        <f t="shared" si="6"/>
        <v>0</v>
      </c>
      <c r="Z93" s="5">
        <f t="shared" si="7"/>
        <v>0</v>
      </c>
    </row>
    <row r="94" spans="1:26" x14ac:dyDescent="0.25">
      <c r="A94" t="str">
        <f t="shared" si="5"/>
        <v>Estufa</v>
      </c>
      <c r="B94" s="2">
        <v>92</v>
      </c>
      <c r="C94" t="s">
        <v>279</v>
      </c>
      <c r="E94" s="3">
        <v>44612</v>
      </c>
      <c r="F94" t="s">
        <v>275</v>
      </c>
      <c r="K94">
        <v>1</v>
      </c>
      <c r="L94" t="s">
        <v>78</v>
      </c>
      <c r="M94" t="s">
        <v>280</v>
      </c>
      <c r="N94">
        <v>35</v>
      </c>
      <c r="O94" t="s">
        <v>30</v>
      </c>
      <c r="P94" t="str">
        <f t="shared" si="8"/>
        <v>Vermiculita</v>
      </c>
      <c r="Q94" s="3">
        <v>44624</v>
      </c>
      <c r="R94" s="3">
        <v>44648</v>
      </c>
      <c r="S94">
        <v>1</v>
      </c>
      <c r="T94">
        <v>2</v>
      </c>
      <c r="Y94" s="4">
        <f t="shared" si="6"/>
        <v>2.8571428571428571E-2</v>
      </c>
      <c r="Z94" s="5">
        <f t="shared" si="7"/>
        <v>5.7142857142857141E-2</v>
      </c>
    </row>
    <row r="95" spans="1:26" x14ac:dyDescent="0.25">
      <c r="A95" t="str">
        <f t="shared" si="5"/>
        <v>Estufa</v>
      </c>
      <c r="B95" s="2">
        <v>93</v>
      </c>
      <c r="C95" t="s">
        <v>43</v>
      </c>
      <c r="D95" t="s">
        <v>44</v>
      </c>
      <c r="E95" s="3">
        <v>44624</v>
      </c>
      <c r="F95" t="s">
        <v>26</v>
      </c>
      <c r="K95">
        <v>1</v>
      </c>
      <c r="L95" t="s">
        <v>106</v>
      </c>
      <c r="M95" t="s">
        <v>281</v>
      </c>
      <c r="N95">
        <v>38</v>
      </c>
      <c r="O95" t="s">
        <v>30</v>
      </c>
      <c r="P95" t="str">
        <f t="shared" si="8"/>
        <v>Vermiculita</v>
      </c>
      <c r="Q95" s="3">
        <v>44624</v>
      </c>
      <c r="R95" s="3">
        <v>44713</v>
      </c>
      <c r="S95">
        <v>12</v>
      </c>
      <c r="T95">
        <v>20</v>
      </c>
      <c r="Y95" s="4">
        <f t="shared" si="6"/>
        <v>0.31578947368421051</v>
      </c>
      <c r="Z95" s="5">
        <f t="shared" si="7"/>
        <v>0.52631578947368418</v>
      </c>
    </row>
    <row r="96" spans="1:26" x14ac:dyDescent="0.25">
      <c r="A96" t="str">
        <f t="shared" si="5"/>
        <v>Estufa</v>
      </c>
      <c r="B96" s="2">
        <v>94</v>
      </c>
      <c r="C96" t="s">
        <v>282</v>
      </c>
      <c r="D96" t="s">
        <v>283</v>
      </c>
      <c r="E96" s="3">
        <v>44623</v>
      </c>
      <c r="F96" t="s">
        <v>59</v>
      </c>
      <c r="K96">
        <v>2</v>
      </c>
      <c r="L96" t="s">
        <v>27</v>
      </c>
      <c r="M96" t="s">
        <v>284</v>
      </c>
      <c r="N96">
        <v>3271</v>
      </c>
      <c r="O96" t="s">
        <v>30</v>
      </c>
      <c r="P96" t="str">
        <f t="shared" si="8"/>
        <v>Vermiculita</v>
      </c>
      <c r="Q96" s="3">
        <v>44624</v>
      </c>
      <c r="R96" s="3">
        <v>44678</v>
      </c>
      <c r="T96">
        <f>1034+820</f>
        <v>1854</v>
      </c>
      <c r="Y96" s="4">
        <f t="shared" si="6"/>
        <v>0</v>
      </c>
      <c r="Z96" s="5">
        <f t="shared" si="7"/>
        <v>0.56679914399266285</v>
      </c>
    </row>
    <row r="97" spans="1:26" x14ac:dyDescent="0.25">
      <c r="A97" t="str">
        <f t="shared" si="5"/>
        <v>Estufa</v>
      </c>
      <c r="B97" s="2">
        <v>95</v>
      </c>
      <c r="C97" t="s">
        <v>95</v>
      </c>
      <c r="D97" t="s">
        <v>96</v>
      </c>
      <c r="E97" s="3">
        <v>44617</v>
      </c>
      <c r="F97" t="s">
        <v>26</v>
      </c>
      <c r="K97">
        <v>1</v>
      </c>
      <c r="L97" t="s">
        <v>27</v>
      </c>
      <c r="N97">
        <v>390</v>
      </c>
      <c r="O97" t="s">
        <v>30</v>
      </c>
      <c r="P97" t="str">
        <f t="shared" si="8"/>
        <v>Vermiculita</v>
      </c>
      <c r="Q97" s="3">
        <v>44624</v>
      </c>
      <c r="R97" s="3">
        <v>44659</v>
      </c>
      <c r="S97">
        <v>11</v>
      </c>
      <c r="T97">
        <v>17</v>
      </c>
      <c r="Y97" s="4">
        <f t="shared" si="6"/>
        <v>2.8205128205128206E-2</v>
      </c>
      <c r="Z97" s="5">
        <f t="shared" si="7"/>
        <v>4.3589743589743588E-2</v>
      </c>
    </row>
    <row r="98" spans="1:26" x14ac:dyDescent="0.25">
      <c r="A98" t="str">
        <f t="shared" si="5"/>
        <v>Estufa</v>
      </c>
      <c r="B98" s="2">
        <v>96</v>
      </c>
      <c r="C98" s="19" t="s">
        <v>285</v>
      </c>
      <c r="D98" t="s">
        <v>286</v>
      </c>
      <c r="E98" s="3">
        <v>44624</v>
      </c>
      <c r="F98" t="s">
        <v>287</v>
      </c>
      <c r="K98" t="s">
        <v>288</v>
      </c>
      <c r="L98" t="s">
        <v>27</v>
      </c>
      <c r="O98" t="s">
        <v>30</v>
      </c>
      <c r="P98" t="str">
        <f t="shared" si="8"/>
        <v>Vermiculita</v>
      </c>
      <c r="Q98" s="3">
        <v>44627</v>
      </c>
      <c r="Y98" s="4" t="e">
        <f t="shared" si="6"/>
        <v>#DIV/0!</v>
      </c>
      <c r="Z98" s="5" t="e">
        <f t="shared" si="7"/>
        <v>#DIV/0!</v>
      </c>
    </row>
    <row r="99" spans="1:26" x14ac:dyDescent="0.25">
      <c r="A99" t="str">
        <f t="shared" si="5"/>
        <v>Estufa</v>
      </c>
      <c r="B99" s="2">
        <v>97</v>
      </c>
      <c r="C99" s="19" t="s">
        <v>289</v>
      </c>
      <c r="D99" t="s">
        <v>290</v>
      </c>
      <c r="E99" s="3">
        <v>44623</v>
      </c>
      <c r="F99" t="s">
        <v>26</v>
      </c>
      <c r="K99">
        <v>8</v>
      </c>
      <c r="L99" t="s">
        <v>27</v>
      </c>
      <c r="M99" t="s">
        <v>291</v>
      </c>
      <c r="N99">
        <v>80770</v>
      </c>
      <c r="O99" t="s">
        <v>30</v>
      </c>
      <c r="P99" t="str">
        <f t="shared" si="8"/>
        <v>Vermiculita</v>
      </c>
      <c r="Q99" s="3">
        <v>44627</v>
      </c>
      <c r="R99" s="3">
        <v>44649</v>
      </c>
      <c r="S99">
        <v>4040</v>
      </c>
      <c r="T99">
        <f>2220+3750+1496+1948+953+4186+5859+4102</f>
        <v>24514</v>
      </c>
      <c r="Y99" s="4">
        <f t="shared" si="6"/>
        <v>5.0018571251702365E-2</v>
      </c>
      <c r="Z99" s="5">
        <f t="shared" si="7"/>
        <v>0.30350377615451279</v>
      </c>
    </row>
    <row r="100" spans="1:26" x14ac:dyDescent="0.25">
      <c r="A100" t="str">
        <f t="shared" si="5"/>
        <v>Estufa</v>
      </c>
      <c r="B100" s="2">
        <v>98</v>
      </c>
      <c r="C100" s="19" t="s">
        <v>292</v>
      </c>
      <c r="D100" t="s">
        <v>293</v>
      </c>
      <c r="E100" s="3" t="s">
        <v>294</v>
      </c>
      <c r="F100" t="s">
        <v>295</v>
      </c>
      <c r="K100">
        <v>3</v>
      </c>
      <c r="L100" t="s">
        <v>64</v>
      </c>
      <c r="M100" t="s">
        <v>296</v>
      </c>
      <c r="N100">
        <v>3</v>
      </c>
      <c r="O100" t="s">
        <v>30</v>
      </c>
      <c r="P100" t="str">
        <f t="shared" si="8"/>
        <v>Padrão</v>
      </c>
      <c r="Q100" s="3">
        <v>44627</v>
      </c>
      <c r="Y100" s="4">
        <f t="shared" si="6"/>
        <v>0</v>
      </c>
      <c r="Z100" s="5">
        <f t="shared" si="7"/>
        <v>0</v>
      </c>
    </row>
    <row r="101" spans="1:26" x14ac:dyDescent="0.25">
      <c r="A101" t="str">
        <f t="shared" si="5"/>
        <v>Estufa</v>
      </c>
      <c r="B101" s="2">
        <v>99</v>
      </c>
      <c r="C101" t="s">
        <v>173</v>
      </c>
      <c r="D101" t="s">
        <v>174</v>
      </c>
      <c r="E101" s="3">
        <v>44624</v>
      </c>
      <c r="F101" t="s">
        <v>287</v>
      </c>
      <c r="K101">
        <v>1</v>
      </c>
      <c r="L101" t="s">
        <v>27</v>
      </c>
      <c r="M101" t="s">
        <v>297</v>
      </c>
      <c r="N101">
        <v>694</v>
      </c>
      <c r="O101" t="s">
        <v>30</v>
      </c>
      <c r="P101" t="str">
        <f t="shared" si="8"/>
        <v>Vermiculita</v>
      </c>
      <c r="Q101" s="3">
        <v>44629</v>
      </c>
      <c r="R101" s="3">
        <v>44719</v>
      </c>
      <c r="S101">
        <v>7</v>
      </c>
      <c r="T101">
        <v>26</v>
      </c>
      <c r="Y101" s="4">
        <f t="shared" si="6"/>
        <v>1.0086455331412104E-2</v>
      </c>
      <c r="Z101" s="5">
        <f t="shared" si="7"/>
        <v>3.7463976945244955E-2</v>
      </c>
    </row>
    <row r="102" spans="1:26" x14ac:dyDescent="0.25">
      <c r="A102" t="str">
        <f t="shared" si="5"/>
        <v>Estufa</v>
      </c>
      <c r="B102" s="2">
        <v>100</v>
      </c>
      <c r="C102" t="s">
        <v>298</v>
      </c>
      <c r="E102" s="3">
        <v>44624</v>
      </c>
      <c r="F102" t="s">
        <v>287</v>
      </c>
      <c r="K102">
        <v>1</v>
      </c>
      <c r="L102" t="s">
        <v>256</v>
      </c>
      <c r="M102" t="s">
        <v>299</v>
      </c>
      <c r="N102">
        <v>17</v>
      </c>
      <c r="O102" t="s">
        <v>30</v>
      </c>
      <c r="P102" t="str">
        <f t="shared" si="8"/>
        <v>Vermiculita</v>
      </c>
      <c r="Q102" s="3">
        <v>44627</v>
      </c>
      <c r="Y102" s="4">
        <f t="shared" si="6"/>
        <v>0</v>
      </c>
      <c r="Z102" s="5">
        <f t="shared" si="7"/>
        <v>0</v>
      </c>
    </row>
    <row r="103" spans="1:26" x14ac:dyDescent="0.25">
      <c r="A103" t="str">
        <f t="shared" si="5"/>
        <v>Estufa</v>
      </c>
      <c r="B103" s="2">
        <v>101</v>
      </c>
      <c r="C103" t="s">
        <v>254</v>
      </c>
      <c r="D103" t="s">
        <v>255</v>
      </c>
      <c r="E103" s="3">
        <v>44624</v>
      </c>
      <c r="F103" t="s">
        <v>300</v>
      </c>
      <c r="K103">
        <v>1</v>
      </c>
      <c r="L103" t="s">
        <v>106</v>
      </c>
      <c r="M103" t="s">
        <v>301</v>
      </c>
      <c r="N103">
        <v>103</v>
      </c>
      <c r="O103" t="s">
        <v>30</v>
      </c>
      <c r="P103" t="str">
        <f t="shared" si="8"/>
        <v>Vermiculita</v>
      </c>
      <c r="Q103" s="3">
        <v>44629</v>
      </c>
      <c r="R103" s="3">
        <v>44648</v>
      </c>
      <c r="S103">
        <v>34</v>
      </c>
      <c r="T103">
        <v>87</v>
      </c>
      <c r="Y103" s="4">
        <f t="shared" si="6"/>
        <v>0.3300970873786408</v>
      </c>
      <c r="Z103" s="5">
        <f t="shared" si="7"/>
        <v>0.84466019417475724</v>
      </c>
    </row>
    <row r="104" spans="1:26" x14ac:dyDescent="0.25">
      <c r="A104" t="str">
        <f t="shared" si="5"/>
        <v>Rustificação</v>
      </c>
      <c r="B104" s="2">
        <v>102</v>
      </c>
      <c r="C104" t="s">
        <v>302</v>
      </c>
      <c r="D104" t="s">
        <v>303</v>
      </c>
      <c r="E104" s="3">
        <v>44624</v>
      </c>
      <c r="F104" t="s">
        <v>287</v>
      </c>
      <c r="K104">
        <v>1</v>
      </c>
      <c r="L104" t="s">
        <v>78</v>
      </c>
      <c r="M104" t="s">
        <v>304</v>
      </c>
      <c r="N104">
        <v>16</v>
      </c>
      <c r="O104" t="s">
        <v>305</v>
      </c>
      <c r="P104" t="str">
        <f t="shared" si="8"/>
        <v>Vermiculita</v>
      </c>
      <c r="Q104" s="3">
        <v>44629</v>
      </c>
      <c r="R104" s="3">
        <v>44657</v>
      </c>
      <c r="S104">
        <v>4</v>
      </c>
      <c r="T104">
        <v>4</v>
      </c>
      <c r="U104" s="3">
        <v>44670</v>
      </c>
      <c r="Y104" s="4">
        <f t="shared" si="6"/>
        <v>0.25</v>
      </c>
      <c r="Z104" s="5">
        <f t="shared" si="7"/>
        <v>0.25</v>
      </c>
    </row>
    <row r="105" spans="1:26" x14ac:dyDescent="0.25">
      <c r="A105" t="str">
        <f t="shared" si="5"/>
        <v>Rustificação</v>
      </c>
      <c r="B105" s="2">
        <v>103</v>
      </c>
      <c r="C105" s="19" t="s">
        <v>306</v>
      </c>
      <c r="D105" t="s">
        <v>307</v>
      </c>
      <c r="E105" s="3">
        <v>44624</v>
      </c>
      <c r="F105" t="s">
        <v>308</v>
      </c>
      <c r="K105">
        <v>1</v>
      </c>
      <c r="L105" t="s">
        <v>106</v>
      </c>
      <c r="M105" t="s">
        <v>309</v>
      </c>
      <c r="N105">
        <v>1300</v>
      </c>
      <c r="O105" t="s">
        <v>30</v>
      </c>
      <c r="P105" t="str">
        <f t="shared" si="8"/>
        <v>Vermiculita</v>
      </c>
      <c r="Q105" s="3">
        <v>44629</v>
      </c>
      <c r="R105" s="3">
        <v>44648</v>
      </c>
      <c r="S105">
        <v>27</v>
      </c>
      <c r="T105">
        <v>217</v>
      </c>
      <c r="U105" s="3">
        <v>44670</v>
      </c>
      <c r="Y105" s="4">
        <f t="shared" si="6"/>
        <v>2.0769230769230769E-2</v>
      </c>
      <c r="Z105" s="5">
        <f t="shared" si="7"/>
        <v>0.16692307692307692</v>
      </c>
    </row>
    <row r="106" spans="1:26" x14ac:dyDescent="0.25">
      <c r="A106" t="str">
        <f t="shared" si="5"/>
        <v>Estufa</v>
      </c>
      <c r="B106" s="2">
        <v>104</v>
      </c>
      <c r="C106" s="19" t="s">
        <v>311</v>
      </c>
      <c r="D106" t="s">
        <v>312</v>
      </c>
      <c r="E106" s="3">
        <v>44624</v>
      </c>
      <c r="F106" t="s">
        <v>313</v>
      </c>
      <c r="K106">
        <v>1</v>
      </c>
      <c r="L106" t="s">
        <v>27</v>
      </c>
      <c r="M106" t="s">
        <v>314</v>
      </c>
      <c r="N106">
        <v>445</v>
      </c>
      <c r="O106" t="s">
        <v>30</v>
      </c>
      <c r="P106" t="str">
        <f t="shared" si="8"/>
        <v>Vermiculita</v>
      </c>
      <c r="Q106" s="3">
        <v>44629</v>
      </c>
      <c r="Y106" s="4">
        <f t="shared" si="6"/>
        <v>0</v>
      </c>
      <c r="Z106" s="5">
        <f t="shared" si="7"/>
        <v>0</v>
      </c>
    </row>
    <row r="107" spans="1:26" x14ac:dyDescent="0.25">
      <c r="A107" t="str">
        <f t="shared" si="5"/>
        <v>Estufa</v>
      </c>
      <c r="B107" s="2">
        <v>105</v>
      </c>
      <c r="C107" t="s">
        <v>960</v>
      </c>
      <c r="E107" s="3">
        <v>44624</v>
      </c>
      <c r="F107" t="s">
        <v>315</v>
      </c>
      <c r="K107">
        <v>1</v>
      </c>
      <c r="L107" t="s">
        <v>106</v>
      </c>
      <c r="M107" t="s">
        <v>316</v>
      </c>
      <c r="N107">
        <v>30</v>
      </c>
      <c r="O107" t="s">
        <v>30</v>
      </c>
      <c r="P107" t="str">
        <f t="shared" si="8"/>
        <v>Vermiculita</v>
      </c>
      <c r="Q107" s="3">
        <v>44629</v>
      </c>
      <c r="R107" s="3">
        <v>44792</v>
      </c>
      <c r="S107">
        <v>11</v>
      </c>
      <c r="Y107" s="4">
        <f t="shared" si="6"/>
        <v>0.36666666666666664</v>
      </c>
      <c r="Z107" s="5">
        <f t="shared" si="7"/>
        <v>0</v>
      </c>
    </row>
    <row r="108" spans="1:26" x14ac:dyDescent="0.25">
      <c r="A108" t="str">
        <f t="shared" si="5"/>
        <v>Estufa</v>
      </c>
      <c r="B108" s="2">
        <v>106</v>
      </c>
      <c r="C108" t="s">
        <v>165</v>
      </c>
      <c r="D108" t="s">
        <v>166</v>
      </c>
      <c r="E108" s="3">
        <v>44624</v>
      </c>
      <c r="F108" t="s">
        <v>287</v>
      </c>
      <c r="K108">
        <v>1</v>
      </c>
      <c r="L108" t="s">
        <v>106</v>
      </c>
      <c r="M108" t="s">
        <v>317</v>
      </c>
      <c r="N108">
        <v>73</v>
      </c>
      <c r="O108" t="s">
        <v>30</v>
      </c>
      <c r="P108" t="str">
        <f t="shared" si="8"/>
        <v>Vermiculita</v>
      </c>
      <c r="Q108" s="3">
        <v>44629</v>
      </c>
      <c r="R108" s="3">
        <v>44719</v>
      </c>
      <c r="S108">
        <v>10</v>
      </c>
      <c r="T108">
        <v>17</v>
      </c>
      <c r="Y108" s="4">
        <f t="shared" si="6"/>
        <v>0.13698630136986301</v>
      </c>
      <c r="Z108" s="5">
        <f t="shared" si="7"/>
        <v>0.23287671232876711</v>
      </c>
    </row>
    <row r="109" spans="1:26" x14ac:dyDescent="0.25">
      <c r="A109" t="str">
        <f t="shared" si="5"/>
        <v>Rustificação</v>
      </c>
      <c r="B109" s="2">
        <v>107</v>
      </c>
      <c r="C109" t="s">
        <v>318</v>
      </c>
      <c r="E109" s="3">
        <v>44624</v>
      </c>
      <c r="F109" t="s">
        <v>287</v>
      </c>
      <c r="K109">
        <v>1</v>
      </c>
      <c r="L109" t="s">
        <v>78</v>
      </c>
      <c r="M109" t="s">
        <v>319</v>
      </c>
      <c r="N109">
        <v>240</v>
      </c>
      <c r="O109" t="s">
        <v>30</v>
      </c>
      <c r="P109" t="str">
        <f t="shared" si="8"/>
        <v>Vermiculita</v>
      </c>
      <c r="Q109" s="3">
        <v>44629</v>
      </c>
      <c r="R109" s="3">
        <v>44658</v>
      </c>
      <c r="S109">
        <v>3</v>
      </c>
      <c r="T109">
        <v>10</v>
      </c>
      <c r="U109" s="3">
        <v>44670</v>
      </c>
      <c r="Y109" s="4">
        <f t="shared" si="6"/>
        <v>1.2500000000000001E-2</v>
      </c>
      <c r="Z109" s="5">
        <f t="shared" si="7"/>
        <v>4.1666666666666664E-2</v>
      </c>
    </row>
    <row r="110" spans="1:26" x14ac:dyDescent="0.25">
      <c r="A110" t="str">
        <f t="shared" si="5"/>
        <v>Estufa</v>
      </c>
      <c r="B110" s="2">
        <v>108</v>
      </c>
      <c r="C110" t="s">
        <v>320</v>
      </c>
      <c r="D110" t="s">
        <v>321</v>
      </c>
      <c r="E110" s="3">
        <v>44624</v>
      </c>
      <c r="F110" t="s">
        <v>322</v>
      </c>
      <c r="K110">
        <v>1</v>
      </c>
      <c r="L110" t="s">
        <v>106</v>
      </c>
      <c r="M110" t="s">
        <v>323</v>
      </c>
      <c r="N110">
        <v>23</v>
      </c>
      <c r="O110" t="s">
        <v>30</v>
      </c>
      <c r="P110" t="str">
        <f t="shared" si="8"/>
        <v>Vermiculita</v>
      </c>
      <c r="Q110" s="3">
        <v>44629</v>
      </c>
      <c r="R110" s="3">
        <v>44713</v>
      </c>
      <c r="S110">
        <v>1</v>
      </c>
      <c r="T110">
        <v>1</v>
      </c>
      <c r="Y110" s="4">
        <f t="shared" si="6"/>
        <v>4.3478260869565216E-2</v>
      </c>
      <c r="Z110" s="5">
        <f t="shared" si="7"/>
        <v>4.3478260869565216E-2</v>
      </c>
    </row>
    <row r="111" spans="1:26" x14ac:dyDescent="0.25">
      <c r="A111" t="str">
        <f t="shared" si="5"/>
        <v>Rustificação</v>
      </c>
      <c r="B111" s="2">
        <v>109</v>
      </c>
      <c r="C111" s="19" t="s">
        <v>961</v>
      </c>
      <c r="E111" s="3">
        <v>44624</v>
      </c>
      <c r="F111" t="s">
        <v>324</v>
      </c>
      <c r="K111">
        <v>1</v>
      </c>
      <c r="L111" t="s">
        <v>27</v>
      </c>
      <c r="M111" t="s">
        <v>325</v>
      </c>
      <c r="N111">
        <v>627</v>
      </c>
      <c r="O111" t="s">
        <v>30</v>
      </c>
      <c r="P111" t="str">
        <f t="shared" si="8"/>
        <v>Vermiculita</v>
      </c>
      <c r="Q111" s="3">
        <v>44629</v>
      </c>
      <c r="R111" s="3">
        <v>44711</v>
      </c>
      <c r="S111">
        <v>2</v>
      </c>
      <c r="T111">
        <v>13</v>
      </c>
      <c r="U111" s="3">
        <v>44792</v>
      </c>
      <c r="V111">
        <v>58</v>
      </c>
      <c r="Y111" s="4">
        <f t="shared" si="6"/>
        <v>3.189792663476874E-3</v>
      </c>
      <c r="Z111" s="5">
        <f t="shared" si="7"/>
        <v>2.0733652312599681E-2</v>
      </c>
    </row>
    <row r="112" spans="1:26" x14ac:dyDescent="0.25">
      <c r="A112" t="str">
        <f t="shared" si="5"/>
        <v>Estufa</v>
      </c>
      <c r="B112" s="2">
        <v>110</v>
      </c>
      <c r="C112" t="s">
        <v>51</v>
      </c>
      <c r="D112" t="s">
        <v>52</v>
      </c>
      <c r="E112" s="3">
        <v>44624</v>
      </c>
      <c r="F112" t="s">
        <v>287</v>
      </c>
      <c r="K112">
        <v>1</v>
      </c>
      <c r="L112" t="s">
        <v>27</v>
      </c>
      <c r="M112" t="s">
        <v>326</v>
      </c>
      <c r="N112">
        <v>395</v>
      </c>
      <c r="O112" t="s">
        <v>30</v>
      </c>
      <c r="P112" t="str">
        <f t="shared" si="8"/>
        <v>Vermiculita</v>
      </c>
      <c r="Q112" s="3">
        <v>44629</v>
      </c>
      <c r="R112" s="3">
        <v>44685</v>
      </c>
      <c r="S112">
        <v>2</v>
      </c>
      <c r="T112">
        <v>30</v>
      </c>
      <c r="Y112" s="4">
        <f t="shared" si="6"/>
        <v>5.0632911392405064E-3</v>
      </c>
      <c r="Z112" s="5">
        <f t="shared" si="7"/>
        <v>7.5949367088607597E-2</v>
      </c>
    </row>
    <row r="113" spans="1:26" x14ac:dyDescent="0.25">
      <c r="A113" t="str">
        <f t="shared" si="5"/>
        <v>Rustificação</v>
      </c>
      <c r="B113" s="2">
        <v>111</v>
      </c>
      <c r="C113" s="19" t="s">
        <v>327</v>
      </c>
      <c r="D113" t="s">
        <v>328</v>
      </c>
      <c r="E113" s="3">
        <v>44618</v>
      </c>
      <c r="F113" t="s">
        <v>273</v>
      </c>
      <c r="K113">
        <v>1</v>
      </c>
      <c r="L113" t="s">
        <v>106</v>
      </c>
      <c r="M113" t="s">
        <v>329</v>
      </c>
      <c r="N113">
        <v>760</v>
      </c>
      <c r="O113" t="s">
        <v>30</v>
      </c>
      <c r="P113" t="str">
        <f t="shared" si="8"/>
        <v>Vermiculita</v>
      </c>
      <c r="Q113" s="3">
        <v>44630</v>
      </c>
      <c r="R113" s="3">
        <v>44657</v>
      </c>
      <c r="S113">
        <v>14</v>
      </c>
      <c r="T113">
        <v>418</v>
      </c>
      <c r="U113" s="3">
        <v>44670</v>
      </c>
      <c r="Y113" s="4">
        <f t="shared" si="6"/>
        <v>1.8421052631578946E-2</v>
      </c>
      <c r="Z113" s="5">
        <f t="shared" si="7"/>
        <v>0.55000000000000004</v>
      </c>
    </row>
    <row r="114" spans="1:26" x14ac:dyDescent="0.25">
      <c r="A114" t="str">
        <f t="shared" si="5"/>
        <v>Estufa</v>
      </c>
      <c r="B114" s="2">
        <v>112</v>
      </c>
      <c r="C114" t="s">
        <v>331</v>
      </c>
      <c r="D114" t="s">
        <v>330</v>
      </c>
      <c r="E114" s="3">
        <v>44624</v>
      </c>
      <c r="F114" t="s">
        <v>287</v>
      </c>
      <c r="K114">
        <v>1</v>
      </c>
      <c r="L114" t="s">
        <v>106</v>
      </c>
      <c r="M114" t="s">
        <v>332</v>
      </c>
      <c r="N114">
        <v>176</v>
      </c>
      <c r="O114" t="s">
        <v>30</v>
      </c>
      <c r="P114" t="str">
        <f t="shared" si="8"/>
        <v>Vermiculita</v>
      </c>
      <c r="Q114" s="3">
        <v>44630</v>
      </c>
      <c r="R114" s="3">
        <v>44665</v>
      </c>
      <c r="S114">
        <v>1</v>
      </c>
      <c r="T114">
        <v>3</v>
      </c>
      <c r="Y114" s="4">
        <f t="shared" si="6"/>
        <v>5.681818181818182E-3</v>
      </c>
      <c r="Z114" s="5">
        <f t="shared" si="7"/>
        <v>1.7045454545454544E-2</v>
      </c>
    </row>
    <row r="115" spans="1:26" x14ac:dyDescent="0.25">
      <c r="A115" t="str">
        <f t="shared" si="5"/>
        <v>Estufa</v>
      </c>
      <c r="B115" s="2">
        <v>113</v>
      </c>
      <c r="C115" s="19" t="s">
        <v>962</v>
      </c>
      <c r="E115" s="3">
        <v>44624</v>
      </c>
      <c r="F115" t="s">
        <v>333</v>
      </c>
      <c r="K115">
        <v>1</v>
      </c>
      <c r="L115" t="s">
        <v>78</v>
      </c>
      <c r="M115" t="s">
        <v>334</v>
      </c>
      <c r="N115">
        <v>210</v>
      </c>
      <c r="O115" t="s">
        <v>30</v>
      </c>
      <c r="P115" t="str">
        <f t="shared" si="8"/>
        <v>Vermiculita</v>
      </c>
      <c r="Q115" s="3">
        <v>44630</v>
      </c>
      <c r="R115" s="3">
        <v>44713</v>
      </c>
      <c r="S115">
        <v>8</v>
      </c>
      <c r="T115">
        <v>8</v>
      </c>
      <c r="Y115" s="4">
        <f t="shared" si="6"/>
        <v>3.8095238095238099E-2</v>
      </c>
      <c r="Z115" s="5">
        <f t="shared" si="7"/>
        <v>3.8095238095238099E-2</v>
      </c>
    </row>
    <row r="116" spans="1:26" x14ac:dyDescent="0.25">
      <c r="A116" t="str">
        <f t="shared" si="5"/>
        <v>Estufa</v>
      </c>
      <c r="B116" s="2">
        <v>114</v>
      </c>
      <c r="C116" t="s">
        <v>335</v>
      </c>
      <c r="E116" s="3" t="s">
        <v>310</v>
      </c>
      <c r="F116" t="s">
        <v>344</v>
      </c>
      <c r="K116">
        <v>1</v>
      </c>
      <c r="L116" t="s">
        <v>78</v>
      </c>
      <c r="M116" t="s">
        <v>336</v>
      </c>
      <c r="N116">
        <v>10</v>
      </c>
      <c r="O116" t="s">
        <v>30</v>
      </c>
      <c r="P116" t="str">
        <f t="shared" si="8"/>
        <v>Vermiculita</v>
      </c>
      <c r="Q116" s="3">
        <v>44630</v>
      </c>
      <c r="R116" s="3">
        <v>44657</v>
      </c>
      <c r="S116">
        <v>5</v>
      </c>
      <c r="T116">
        <v>6</v>
      </c>
      <c r="Y116" s="4">
        <f t="shared" si="6"/>
        <v>0.5</v>
      </c>
      <c r="Z116" s="5">
        <f t="shared" si="7"/>
        <v>0.6</v>
      </c>
    </row>
    <row r="117" spans="1:26" x14ac:dyDescent="0.25">
      <c r="A117" t="str">
        <f t="shared" si="5"/>
        <v>Estufa</v>
      </c>
      <c r="B117" s="2">
        <v>115</v>
      </c>
      <c r="C117" t="s">
        <v>337</v>
      </c>
      <c r="E117" s="3" t="s">
        <v>310</v>
      </c>
      <c r="F117" t="s">
        <v>344</v>
      </c>
      <c r="K117">
        <v>1</v>
      </c>
      <c r="L117" t="s">
        <v>78</v>
      </c>
      <c r="M117" t="s">
        <v>338</v>
      </c>
      <c r="N117">
        <v>23</v>
      </c>
      <c r="O117" t="s">
        <v>30</v>
      </c>
      <c r="P117" t="str">
        <f t="shared" si="8"/>
        <v>Vermiculita</v>
      </c>
      <c r="Q117" s="3">
        <v>44630</v>
      </c>
      <c r="Y117" s="4">
        <f t="shared" si="6"/>
        <v>0</v>
      </c>
      <c r="Z117" s="5">
        <f t="shared" si="7"/>
        <v>0</v>
      </c>
    </row>
    <row r="118" spans="1:26" x14ac:dyDescent="0.25">
      <c r="A118" t="str">
        <f t="shared" si="5"/>
        <v>Estufa</v>
      </c>
      <c r="B118" s="2">
        <v>116</v>
      </c>
      <c r="C118" t="s">
        <v>339</v>
      </c>
      <c r="D118" t="s">
        <v>340</v>
      </c>
      <c r="E118" s="3">
        <v>44624</v>
      </c>
      <c r="F118" t="s">
        <v>287</v>
      </c>
      <c r="K118">
        <v>1</v>
      </c>
      <c r="L118" t="s">
        <v>27</v>
      </c>
      <c r="M118" t="s">
        <v>341</v>
      </c>
      <c r="N118">
        <v>560</v>
      </c>
      <c r="O118" t="s">
        <v>30</v>
      </c>
      <c r="P118" t="str">
        <f t="shared" si="8"/>
        <v>Vermiculita</v>
      </c>
      <c r="Q118" s="3">
        <v>44631</v>
      </c>
      <c r="Y118" s="4">
        <f t="shared" si="6"/>
        <v>0</v>
      </c>
      <c r="Z118" s="5">
        <f t="shared" si="7"/>
        <v>0</v>
      </c>
    </row>
    <row r="119" spans="1:26" x14ac:dyDescent="0.25">
      <c r="A119" t="str">
        <f t="shared" si="5"/>
        <v>Estufa</v>
      </c>
      <c r="B119" s="2">
        <v>117</v>
      </c>
      <c r="C119" t="s">
        <v>161</v>
      </c>
      <c r="D119" t="s">
        <v>162</v>
      </c>
      <c r="E119" s="3">
        <v>44624</v>
      </c>
      <c r="F119" t="s">
        <v>287</v>
      </c>
      <c r="K119">
        <v>4</v>
      </c>
      <c r="L119" t="s">
        <v>27</v>
      </c>
      <c r="M119" t="s">
        <v>342</v>
      </c>
      <c r="N119">
        <v>16254</v>
      </c>
      <c r="O119" t="s">
        <v>343</v>
      </c>
      <c r="P119" t="str">
        <f t="shared" si="8"/>
        <v>Vermiculita</v>
      </c>
      <c r="Q119" s="3">
        <v>44634</v>
      </c>
      <c r="Y119" s="4">
        <f t="shared" si="6"/>
        <v>0</v>
      </c>
      <c r="Z119" s="5">
        <f t="shared" si="7"/>
        <v>0</v>
      </c>
    </row>
    <row r="120" spans="1:26" x14ac:dyDescent="0.25">
      <c r="A120" t="str">
        <f t="shared" si="5"/>
        <v>Estufa</v>
      </c>
      <c r="B120" s="2">
        <v>118</v>
      </c>
      <c r="C120" t="s">
        <v>141</v>
      </c>
      <c r="D120" t="s">
        <v>142</v>
      </c>
      <c r="E120" s="3" t="s">
        <v>294</v>
      </c>
      <c r="F120" t="s">
        <v>344</v>
      </c>
      <c r="K120">
        <v>1</v>
      </c>
      <c r="L120" t="s">
        <v>27</v>
      </c>
      <c r="M120" t="s">
        <v>345</v>
      </c>
      <c r="N120">
        <v>262</v>
      </c>
      <c r="O120" t="s">
        <v>30</v>
      </c>
      <c r="P120" t="str">
        <f t="shared" si="8"/>
        <v>Vermiculita</v>
      </c>
      <c r="Q120" s="3">
        <v>44631</v>
      </c>
      <c r="R120" s="3">
        <v>44659</v>
      </c>
      <c r="S120">
        <v>1</v>
      </c>
      <c r="T120">
        <v>4</v>
      </c>
      <c r="Y120" s="4">
        <f t="shared" si="6"/>
        <v>3.8167938931297708E-3</v>
      </c>
      <c r="Z120" s="5">
        <f t="shared" si="7"/>
        <v>1.5267175572519083E-2</v>
      </c>
    </row>
    <row r="121" spans="1:26" x14ac:dyDescent="0.25">
      <c r="A121" t="str">
        <f t="shared" si="5"/>
        <v>Rustificação</v>
      </c>
      <c r="B121" s="2">
        <v>119</v>
      </c>
      <c r="C121" t="s">
        <v>271</v>
      </c>
      <c r="D121" t="s">
        <v>220</v>
      </c>
      <c r="E121" s="3">
        <v>44627</v>
      </c>
      <c r="F121" t="s">
        <v>26</v>
      </c>
      <c r="K121">
        <v>2</v>
      </c>
      <c r="L121" t="s">
        <v>64</v>
      </c>
      <c r="M121" t="s">
        <v>346</v>
      </c>
      <c r="N121">
        <v>2</v>
      </c>
      <c r="O121" t="s">
        <v>30</v>
      </c>
      <c r="P121" t="str">
        <f t="shared" si="8"/>
        <v>Padrão</v>
      </c>
      <c r="Q121" s="3">
        <v>44631</v>
      </c>
      <c r="U121" s="3">
        <v>44705</v>
      </c>
      <c r="Y121" s="4">
        <f t="shared" si="6"/>
        <v>0</v>
      </c>
      <c r="Z121" s="5">
        <f t="shared" si="7"/>
        <v>0</v>
      </c>
    </row>
    <row r="122" spans="1:26" x14ac:dyDescent="0.25">
      <c r="A122" t="str">
        <f t="shared" si="5"/>
        <v>Rustificação</v>
      </c>
      <c r="B122" s="2">
        <v>120</v>
      </c>
      <c r="C122" t="s">
        <v>347</v>
      </c>
      <c r="D122" t="s">
        <v>348</v>
      </c>
      <c r="E122" s="3">
        <v>44624</v>
      </c>
      <c r="F122" t="s">
        <v>287</v>
      </c>
      <c r="K122">
        <v>1</v>
      </c>
      <c r="L122" t="s">
        <v>106</v>
      </c>
      <c r="M122" t="s">
        <v>349</v>
      </c>
      <c r="N122">
        <v>125</v>
      </c>
      <c r="O122" t="s">
        <v>350</v>
      </c>
      <c r="P122" t="str">
        <f t="shared" si="8"/>
        <v>Vermiculita</v>
      </c>
      <c r="Q122" s="3">
        <v>44631</v>
      </c>
      <c r="R122" s="3">
        <v>44638</v>
      </c>
      <c r="S122">
        <v>17</v>
      </c>
      <c r="T122">
        <v>34</v>
      </c>
      <c r="U122" s="3">
        <v>44670</v>
      </c>
      <c r="Y122" s="4">
        <f t="shared" si="6"/>
        <v>0.13600000000000001</v>
      </c>
      <c r="Z122" s="5">
        <f t="shared" si="7"/>
        <v>0.27200000000000002</v>
      </c>
    </row>
    <row r="123" spans="1:26" x14ac:dyDescent="0.25">
      <c r="A123" t="str">
        <f t="shared" si="5"/>
        <v>Rustificação</v>
      </c>
      <c r="B123" s="2">
        <v>121</v>
      </c>
      <c r="C123" t="s">
        <v>108</v>
      </c>
      <c r="D123" t="s">
        <v>109</v>
      </c>
      <c r="E123" s="3">
        <v>44629</v>
      </c>
      <c r="F123" t="s">
        <v>351</v>
      </c>
      <c r="K123">
        <v>1</v>
      </c>
      <c r="L123" t="s">
        <v>27</v>
      </c>
      <c r="M123" t="s">
        <v>352</v>
      </c>
      <c r="N123">
        <v>1188</v>
      </c>
      <c r="O123" t="s">
        <v>30</v>
      </c>
      <c r="P123" t="str">
        <f t="shared" si="8"/>
        <v>Vermiculita</v>
      </c>
      <c r="Q123" s="3">
        <v>44631</v>
      </c>
      <c r="R123" s="3">
        <v>44641</v>
      </c>
      <c r="S123">
        <v>5</v>
      </c>
      <c r="T123">
        <v>683</v>
      </c>
      <c r="U123" s="3">
        <v>44670</v>
      </c>
      <c r="Y123" s="4">
        <f t="shared" si="6"/>
        <v>4.2087542087542087E-3</v>
      </c>
      <c r="Z123" s="5">
        <f t="shared" si="7"/>
        <v>0.57491582491582494</v>
      </c>
    </row>
    <row r="124" spans="1:26" x14ac:dyDescent="0.25">
      <c r="A124" t="str">
        <f t="shared" si="5"/>
        <v>Estufa</v>
      </c>
      <c r="B124" s="2">
        <v>122</v>
      </c>
      <c r="C124" t="s">
        <v>254</v>
      </c>
      <c r="D124" t="s">
        <v>255</v>
      </c>
      <c r="E124" s="3">
        <v>44624</v>
      </c>
      <c r="F124" t="s">
        <v>26</v>
      </c>
      <c r="K124">
        <v>1</v>
      </c>
      <c r="L124" t="s">
        <v>106</v>
      </c>
      <c r="M124" t="s">
        <v>353</v>
      </c>
      <c r="N124">
        <v>98</v>
      </c>
      <c r="O124" t="s">
        <v>30</v>
      </c>
      <c r="P124" t="str">
        <f t="shared" si="8"/>
        <v>Vermiculita</v>
      </c>
      <c r="Q124" s="3">
        <v>44631</v>
      </c>
      <c r="R124" s="3">
        <v>44713</v>
      </c>
      <c r="S124">
        <v>87</v>
      </c>
      <c r="T124">
        <v>99</v>
      </c>
      <c r="Y124" s="4">
        <f t="shared" si="6"/>
        <v>0.88775510204081631</v>
      </c>
      <c r="Z124" s="5">
        <f t="shared" si="7"/>
        <v>1.010204081632653</v>
      </c>
    </row>
    <row r="125" spans="1:26" x14ac:dyDescent="0.25">
      <c r="A125" t="str">
        <f t="shared" si="5"/>
        <v>Estufa</v>
      </c>
      <c r="B125" s="2">
        <v>123</v>
      </c>
      <c r="C125" s="19" t="s">
        <v>354</v>
      </c>
      <c r="D125" t="s">
        <v>355</v>
      </c>
      <c r="E125" s="3">
        <v>44630</v>
      </c>
      <c r="F125" t="s">
        <v>356</v>
      </c>
      <c r="K125">
        <v>1</v>
      </c>
      <c r="L125" t="s">
        <v>106</v>
      </c>
      <c r="M125" t="s">
        <v>357</v>
      </c>
      <c r="N125">
        <v>189</v>
      </c>
      <c r="O125" t="s">
        <v>30</v>
      </c>
      <c r="P125" t="str">
        <f t="shared" si="8"/>
        <v>Vermiculita</v>
      </c>
      <c r="Q125" s="3">
        <v>44631</v>
      </c>
      <c r="R125" s="3">
        <v>44657</v>
      </c>
      <c r="S125">
        <v>8</v>
      </c>
      <c r="T125">
        <v>27</v>
      </c>
      <c r="Y125" s="4">
        <f t="shared" si="6"/>
        <v>4.2328042328042326E-2</v>
      </c>
      <c r="Z125" s="5">
        <f t="shared" si="7"/>
        <v>0.14285714285714285</v>
      </c>
    </row>
    <row r="126" spans="1:26" x14ac:dyDescent="0.25">
      <c r="A126" t="str">
        <f t="shared" si="5"/>
        <v>Estufa</v>
      </c>
      <c r="B126" s="2">
        <v>124</v>
      </c>
      <c r="C126" t="s">
        <v>358</v>
      </c>
      <c r="E126" s="3">
        <v>44630</v>
      </c>
      <c r="F126" t="s">
        <v>359</v>
      </c>
      <c r="K126">
        <v>1</v>
      </c>
      <c r="L126" t="s">
        <v>106</v>
      </c>
      <c r="M126" t="s">
        <v>360</v>
      </c>
      <c r="N126">
        <v>400</v>
      </c>
      <c r="O126" t="s">
        <v>30</v>
      </c>
      <c r="P126" t="str">
        <f t="shared" si="8"/>
        <v>Vermiculita</v>
      </c>
      <c r="Q126" s="3">
        <v>44634</v>
      </c>
      <c r="Y126" s="4">
        <f t="shared" si="6"/>
        <v>0</v>
      </c>
      <c r="Z126" s="5">
        <f t="shared" si="7"/>
        <v>0</v>
      </c>
    </row>
    <row r="127" spans="1:26" x14ac:dyDescent="0.25">
      <c r="A127" t="str">
        <f t="shared" si="5"/>
        <v>Estufa</v>
      </c>
      <c r="B127" s="2">
        <v>125</v>
      </c>
      <c r="C127" t="s">
        <v>95</v>
      </c>
      <c r="D127" t="s">
        <v>96</v>
      </c>
      <c r="E127" s="3">
        <v>44627</v>
      </c>
      <c r="F127" t="s">
        <v>310</v>
      </c>
      <c r="K127">
        <v>1</v>
      </c>
      <c r="L127" t="s">
        <v>27</v>
      </c>
      <c r="M127" t="s">
        <v>361</v>
      </c>
      <c r="N127">
        <v>415</v>
      </c>
      <c r="O127" t="s">
        <v>30</v>
      </c>
      <c r="P127" t="str">
        <f t="shared" si="8"/>
        <v>Vermiculita</v>
      </c>
      <c r="Q127" s="3">
        <v>44634</v>
      </c>
      <c r="R127" s="3">
        <v>44657</v>
      </c>
      <c r="S127">
        <v>1</v>
      </c>
      <c r="T127">
        <v>47</v>
      </c>
      <c r="Y127" s="4">
        <f t="shared" si="6"/>
        <v>2.4096385542168677E-3</v>
      </c>
      <c r="Z127" s="5">
        <f t="shared" si="7"/>
        <v>0.11325301204819277</v>
      </c>
    </row>
    <row r="128" spans="1:26" x14ac:dyDescent="0.25">
      <c r="A128" t="str">
        <f t="shared" si="5"/>
        <v>Rustificação</v>
      </c>
      <c r="B128" s="2">
        <v>126</v>
      </c>
      <c r="C128" t="s">
        <v>362</v>
      </c>
      <c r="D128" t="s">
        <v>363</v>
      </c>
      <c r="E128" s="3">
        <v>44630</v>
      </c>
      <c r="F128" t="s">
        <v>364</v>
      </c>
      <c r="K128">
        <v>1</v>
      </c>
      <c r="L128" t="s">
        <v>106</v>
      </c>
      <c r="M128" t="s">
        <v>365</v>
      </c>
      <c r="N128">
        <v>1444</v>
      </c>
      <c r="O128" t="s">
        <v>30</v>
      </c>
      <c r="P128" t="str">
        <f t="shared" si="8"/>
        <v>Vermiculita</v>
      </c>
      <c r="Q128" s="3">
        <v>44634</v>
      </c>
      <c r="R128" s="3">
        <v>44659</v>
      </c>
      <c r="S128">
        <v>29</v>
      </c>
      <c r="T128">
        <v>56</v>
      </c>
      <c r="U128" s="3">
        <v>44670</v>
      </c>
      <c r="Y128" s="4">
        <f t="shared" si="6"/>
        <v>2.0083102493074791E-2</v>
      </c>
      <c r="Z128" s="5">
        <f t="shared" si="7"/>
        <v>3.8781163434903045E-2</v>
      </c>
    </row>
    <row r="129" spans="1:26" x14ac:dyDescent="0.25">
      <c r="A129" t="str">
        <f t="shared" si="5"/>
        <v>Rustificação</v>
      </c>
      <c r="B129" s="2">
        <v>127</v>
      </c>
      <c r="C129" t="s">
        <v>366</v>
      </c>
      <c r="D129" t="s">
        <v>367</v>
      </c>
      <c r="E129" s="3">
        <v>44623</v>
      </c>
      <c r="F129" t="s">
        <v>171</v>
      </c>
      <c r="K129">
        <v>4</v>
      </c>
      <c r="L129" t="s">
        <v>27</v>
      </c>
      <c r="M129" t="s">
        <v>379</v>
      </c>
      <c r="N129">
        <v>41500</v>
      </c>
      <c r="O129" t="s">
        <v>30</v>
      </c>
      <c r="P129" t="str">
        <f t="shared" si="8"/>
        <v>Vermiculita</v>
      </c>
      <c r="Q129" s="3">
        <v>44634</v>
      </c>
      <c r="R129" s="3">
        <v>44649</v>
      </c>
      <c r="S129">
        <v>1853</v>
      </c>
      <c r="T129">
        <v>26427</v>
      </c>
      <c r="U129" s="3">
        <v>44670</v>
      </c>
      <c r="Y129" s="4">
        <f t="shared" si="6"/>
        <v>4.4650602409638557E-2</v>
      </c>
      <c r="Z129" s="5">
        <f t="shared" si="7"/>
        <v>0.63679518072289154</v>
      </c>
    </row>
    <row r="130" spans="1:26" x14ac:dyDescent="0.25">
      <c r="A130" t="str">
        <f t="shared" si="5"/>
        <v>Estufa</v>
      </c>
      <c r="B130" s="2">
        <v>128</v>
      </c>
      <c r="C130" t="s">
        <v>292</v>
      </c>
      <c r="D130" t="s">
        <v>293</v>
      </c>
      <c r="E130" s="3" t="s">
        <v>294</v>
      </c>
      <c r="F130" t="s">
        <v>295</v>
      </c>
      <c r="K130">
        <v>53</v>
      </c>
      <c r="L130" t="s">
        <v>64</v>
      </c>
      <c r="M130" t="s">
        <v>368</v>
      </c>
      <c r="N130">
        <v>53</v>
      </c>
      <c r="O130" t="s">
        <v>30</v>
      </c>
      <c r="P130" t="str">
        <f t="shared" si="8"/>
        <v>Padrão</v>
      </c>
      <c r="Q130" s="3">
        <v>44634</v>
      </c>
      <c r="R130" s="3">
        <v>44697</v>
      </c>
      <c r="S130">
        <v>9</v>
      </c>
      <c r="T130">
        <v>19</v>
      </c>
      <c r="Y130" s="4">
        <f t="shared" si="6"/>
        <v>0.16981132075471697</v>
      </c>
      <c r="Z130" s="5">
        <f t="shared" si="7"/>
        <v>0.35849056603773582</v>
      </c>
    </row>
    <row r="131" spans="1:26" x14ac:dyDescent="0.25">
      <c r="A131" t="str">
        <f t="shared" ref="A131:A195" si="10">IF(W131&gt;R131,"Envasamento",IF(U131&gt;R131,"Rustificação",IF(Q131&gt;0,"Estufa","Sem dados")))</f>
        <v>Estufa</v>
      </c>
      <c r="B131" s="2">
        <v>129</v>
      </c>
      <c r="C131" t="s">
        <v>254</v>
      </c>
      <c r="D131" t="s">
        <v>255</v>
      </c>
      <c r="E131" s="3">
        <v>44631</v>
      </c>
      <c r="F131" t="s">
        <v>369</v>
      </c>
      <c r="K131">
        <v>1</v>
      </c>
      <c r="L131" t="s">
        <v>27</v>
      </c>
      <c r="M131" t="s">
        <v>370</v>
      </c>
      <c r="N131">
        <v>132</v>
      </c>
      <c r="O131" t="s">
        <v>30</v>
      </c>
      <c r="P131" t="str">
        <f t="shared" si="8"/>
        <v>Vermiculita</v>
      </c>
      <c r="Q131" s="3">
        <v>44634</v>
      </c>
      <c r="R131" s="3">
        <v>44697</v>
      </c>
      <c r="S131">
        <v>25</v>
      </c>
      <c r="T131">
        <v>73</v>
      </c>
      <c r="Y131" s="4">
        <f t="shared" ref="Y131:Y195" si="11">S131/N131</f>
        <v>0.18939393939393939</v>
      </c>
      <c r="Z131" s="5">
        <f t="shared" ref="Z131:Z195" si="12">T131/N131</f>
        <v>0.55303030303030298</v>
      </c>
    </row>
    <row r="132" spans="1:26" x14ac:dyDescent="0.25">
      <c r="A132" t="str">
        <f t="shared" si="10"/>
        <v>Estufa</v>
      </c>
      <c r="B132" s="2">
        <v>130</v>
      </c>
      <c r="C132" t="s">
        <v>371</v>
      </c>
      <c r="E132" s="3">
        <v>44630</v>
      </c>
      <c r="F132" t="s">
        <v>372</v>
      </c>
      <c r="K132">
        <v>1</v>
      </c>
      <c r="L132" t="s">
        <v>106</v>
      </c>
      <c r="M132" t="s">
        <v>373</v>
      </c>
      <c r="N132">
        <v>203</v>
      </c>
      <c r="O132" t="s">
        <v>30</v>
      </c>
      <c r="P132" t="str">
        <f t="shared" ref="P132:P196" si="13">IF(L132="Tubete","Padrão","Vermiculita")</f>
        <v>Vermiculita</v>
      </c>
      <c r="Q132" s="3">
        <v>44634</v>
      </c>
      <c r="Y132" s="4">
        <f t="shared" si="11"/>
        <v>0</v>
      </c>
      <c r="Z132" s="5">
        <f t="shared" si="12"/>
        <v>0</v>
      </c>
    </row>
    <row r="133" spans="1:26" x14ac:dyDescent="0.25">
      <c r="A133" t="str">
        <f t="shared" si="10"/>
        <v>Estufa</v>
      </c>
      <c r="B133" s="2">
        <v>131</v>
      </c>
      <c r="C133" t="s">
        <v>374</v>
      </c>
      <c r="E133" s="3">
        <v>44630</v>
      </c>
      <c r="F133" t="s">
        <v>372</v>
      </c>
      <c r="K133">
        <v>1</v>
      </c>
      <c r="L133" t="s">
        <v>27</v>
      </c>
      <c r="O133" t="s">
        <v>30</v>
      </c>
      <c r="P133" t="str">
        <f t="shared" si="13"/>
        <v>Vermiculita</v>
      </c>
      <c r="Q133" s="3">
        <v>44634</v>
      </c>
      <c r="Y133" s="4" t="e">
        <f t="shared" si="11"/>
        <v>#DIV/0!</v>
      </c>
      <c r="Z133" s="5" t="e">
        <f t="shared" si="12"/>
        <v>#DIV/0!</v>
      </c>
    </row>
    <row r="134" spans="1:26" x14ac:dyDescent="0.25">
      <c r="A134" t="str">
        <f t="shared" si="10"/>
        <v>Estufa</v>
      </c>
      <c r="B134" s="2">
        <v>132</v>
      </c>
      <c r="C134" t="s">
        <v>375</v>
      </c>
      <c r="E134" s="3">
        <v>44630</v>
      </c>
      <c r="F134" t="s">
        <v>372</v>
      </c>
      <c r="K134">
        <v>1</v>
      </c>
      <c r="L134" t="s">
        <v>256</v>
      </c>
      <c r="M134" t="s">
        <v>334</v>
      </c>
      <c r="N134">
        <v>63</v>
      </c>
      <c r="O134" t="s">
        <v>30</v>
      </c>
      <c r="P134" t="str">
        <f t="shared" si="13"/>
        <v>Vermiculita</v>
      </c>
      <c r="Q134" s="3">
        <v>44634</v>
      </c>
      <c r="R134" s="3">
        <v>44677</v>
      </c>
      <c r="S134">
        <v>2</v>
      </c>
      <c r="T134">
        <v>2</v>
      </c>
      <c r="Y134" s="4">
        <f t="shared" si="11"/>
        <v>3.1746031746031744E-2</v>
      </c>
      <c r="Z134" s="5">
        <f t="shared" si="12"/>
        <v>3.1746031746031744E-2</v>
      </c>
    </row>
    <row r="135" spans="1:26" x14ac:dyDescent="0.25">
      <c r="A135" t="str">
        <f t="shared" si="10"/>
        <v>Estufa</v>
      </c>
      <c r="B135" s="2">
        <v>133</v>
      </c>
      <c r="C135" s="19" t="s">
        <v>376</v>
      </c>
      <c r="D135" t="s">
        <v>377</v>
      </c>
      <c r="E135" s="3">
        <v>44630</v>
      </c>
      <c r="F135" t="s">
        <v>372</v>
      </c>
      <c r="K135">
        <v>1</v>
      </c>
      <c r="L135" t="s">
        <v>106</v>
      </c>
      <c r="M135" t="s">
        <v>378</v>
      </c>
      <c r="N135">
        <v>7200</v>
      </c>
      <c r="O135" t="s">
        <v>30</v>
      </c>
      <c r="P135" t="str">
        <f t="shared" si="13"/>
        <v>Vermiculita</v>
      </c>
      <c r="Q135" s="3">
        <v>44635</v>
      </c>
      <c r="Y135" s="4">
        <f t="shared" si="11"/>
        <v>0</v>
      </c>
      <c r="Z135" s="5">
        <f t="shared" si="12"/>
        <v>0</v>
      </c>
    </row>
    <row r="136" spans="1:26" x14ac:dyDescent="0.25">
      <c r="A136" t="str">
        <f t="shared" si="10"/>
        <v>Estufa</v>
      </c>
      <c r="B136" s="2">
        <v>134</v>
      </c>
      <c r="C136" t="s">
        <v>380</v>
      </c>
      <c r="E136" s="3">
        <v>44629</v>
      </c>
      <c r="F136" t="s">
        <v>171</v>
      </c>
      <c r="K136">
        <v>1</v>
      </c>
      <c r="L136" t="s">
        <v>106</v>
      </c>
      <c r="M136" t="s">
        <v>381</v>
      </c>
      <c r="N136">
        <v>157</v>
      </c>
      <c r="O136" t="s">
        <v>30</v>
      </c>
      <c r="P136" t="str">
        <f t="shared" si="13"/>
        <v>Vermiculita</v>
      </c>
      <c r="Q136" s="3">
        <v>44636</v>
      </c>
      <c r="Y136" s="4">
        <f t="shared" si="11"/>
        <v>0</v>
      </c>
      <c r="Z136" s="5">
        <f t="shared" si="12"/>
        <v>0</v>
      </c>
    </row>
    <row r="137" spans="1:26" x14ac:dyDescent="0.25">
      <c r="A137" t="str">
        <f t="shared" si="10"/>
        <v>Rustificação</v>
      </c>
      <c r="B137" s="2">
        <v>135</v>
      </c>
      <c r="C137" t="s">
        <v>384</v>
      </c>
      <c r="E137" s="3">
        <v>44630</v>
      </c>
      <c r="F137" t="s">
        <v>382</v>
      </c>
      <c r="K137">
        <v>1</v>
      </c>
      <c r="L137" t="s">
        <v>106</v>
      </c>
      <c r="M137" t="s">
        <v>383</v>
      </c>
      <c r="N137">
        <v>7166</v>
      </c>
      <c r="O137" t="s">
        <v>30</v>
      </c>
      <c r="P137" t="str">
        <f t="shared" si="13"/>
        <v>Vermiculita</v>
      </c>
      <c r="Q137" s="3">
        <v>44636</v>
      </c>
      <c r="R137" s="3">
        <v>44659</v>
      </c>
      <c r="S137">
        <v>129</v>
      </c>
      <c r="T137">
        <v>103</v>
      </c>
      <c r="U137" s="3">
        <v>44670</v>
      </c>
      <c r="Y137" s="4">
        <f t="shared" si="11"/>
        <v>1.8001674574379012E-2</v>
      </c>
      <c r="Z137" s="5">
        <f t="shared" si="12"/>
        <v>1.4373430086519676E-2</v>
      </c>
    </row>
    <row r="138" spans="1:26" x14ac:dyDescent="0.25">
      <c r="A138" t="str">
        <f t="shared" si="10"/>
        <v>Estufa</v>
      </c>
      <c r="B138" s="2">
        <v>136</v>
      </c>
      <c r="C138" t="s">
        <v>65</v>
      </c>
      <c r="D138" t="s">
        <v>66</v>
      </c>
      <c r="E138" s="3">
        <v>44634</v>
      </c>
      <c r="F138" t="s">
        <v>171</v>
      </c>
      <c r="K138">
        <v>1</v>
      </c>
      <c r="L138" t="s">
        <v>27</v>
      </c>
      <c r="M138" t="s">
        <v>385</v>
      </c>
      <c r="N138">
        <v>93</v>
      </c>
      <c r="O138" t="s">
        <v>30</v>
      </c>
      <c r="P138" t="str">
        <f t="shared" si="13"/>
        <v>Vermiculita</v>
      </c>
      <c r="Q138" s="3">
        <v>44636</v>
      </c>
      <c r="Y138" s="4">
        <f t="shared" si="11"/>
        <v>0</v>
      </c>
      <c r="Z138" s="5">
        <f t="shared" si="12"/>
        <v>0</v>
      </c>
    </row>
    <row r="139" spans="1:26" x14ac:dyDescent="0.25">
      <c r="A139" t="str">
        <f t="shared" si="10"/>
        <v>Rustificação</v>
      </c>
      <c r="B139" s="2">
        <v>137</v>
      </c>
      <c r="C139" t="s">
        <v>31</v>
      </c>
      <c r="D139" t="s">
        <v>32</v>
      </c>
      <c r="E139" s="3">
        <v>44636</v>
      </c>
      <c r="F139" t="s">
        <v>386</v>
      </c>
      <c r="K139">
        <v>5</v>
      </c>
      <c r="L139" t="s">
        <v>64</v>
      </c>
      <c r="M139" t="s">
        <v>387</v>
      </c>
      <c r="N139">
        <v>5</v>
      </c>
      <c r="O139" t="s">
        <v>30</v>
      </c>
      <c r="P139" t="str">
        <f t="shared" si="13"/>
        <v>Padrão</v>
      </c>
      <c r="Q139" s="3">
        <v>44636</v>
      </c>
      <c r="U139" s="3">
        <v>44705</v>
      </c>
      <c r="Y139" s="4">
        <f t="shared" si="11"/>
        <v>0</v>
      </c>
      <c r="Z139" s="5">
        <f t="shared" si="12"/>
        <v>0</v>
      </c>
    </row>
    <row r="140" spans="1:26" x14ac:dyDescent="0.25">
      <c r="A140" t="str">
        <f t="shared" si="10"/>
        <v>Rustificação</v>
      </c>
      <c r="B140" s="2">
        <v>138</v>
      </c>
      <c r="C140" t="s">
        <v>72</v>
      </c>
      <c r="D140" t="s">
        <v>73</v>
      </c>
      <c r="E140" s="3">
        <v>44636</v>
      </c>
      <c r="F140" t="s">
        <v>388</v>
      </c>
      <c r="K140">
        <v>2</v>
      </c>
      <c r="L140" t="s">
        <v>64</v>
      </c>
      <c r="M140" t="s">
        <v>389</v>
      </c>
      <c r="N140">
        <v>2</v>
      </c>
      <c r="O140" t="s">
        <v>30</v>
      </c>
      <c r="P140" t="str">
        <f t="shared" si="13"/>
        <v>Padrão</v>
      </c>
      <c r="Q140" s="3">
        <v>44636</v>
      </c>
      <c r="U140" s="3">
        <v>44705</v>
      </c>
      <c r="Y140" s="4">
        <f t="shared" si="11"/>
        <v>0</v>
      </c>
      <c r="Z140" s="5">
        <f t="shared" si="12"/>
        <v>0</v>
      </c>
    </row>
    <row r="141" spans="1:26" x14ac:dyDescent="0.25">
      <c r="A141" t="str">
        <f t="shared" si="10"/>
        <v>Estufa</v>
      </c>
      <c r="B141" s="2">
        <v>139</v>
      </c>
      <c r="C141" t="s">
        <v>254</v>
      </c>
      <c r="D141" t="s">
        <v>255</v>
      </c>
      <c r="E141" s="3">
        <v>44636</v>
      </c>
      <c r="F141" t="s">
        <v>388</v>
      </c>
      <c r="K141">
        <v>1</v>
      </c>
      <c r="L141" t="s">
        <v>27</v>
      </c>
      <c r="M141" t="s">
        <v>390</v>
      </c>
      <c r="N141">
        <v>151</v>
      </c>
      <c r="O141" t="s">
        <v>30</v>
      </c>
      <c r="P141" t="str">
        <f t="shared" si="13"/>
        <v>Vermiculita</v>
      </c>
      <c r="Q141" s="3">
        <v>44636</v>
      </c>
      <c r="R141" s="3">
        <v>44697</v>
      </c>
      <c r="S141">
        <v>21</v>
      </c>
      <c r="T141">
        <v>136</v>
      </c>
      <c r="Y141" s="4">
        <f t="shared" si="11"/>
        <v>0.13907284768211919</v>
      </c>
      <c r="Z141" s="5">
        <f t="shared" si="12"/>
        <v>0.90066225165562919</v>
      </c>
    </row>
    <row r="142" spans="1:26" x14ac:dyDescent="0.25">
      <c r="A142" t="str">
        <f t="shared" si="10"/>
        <v>Rustificação</v>
      </c>
      <c r="B142" s="2">
        <v>140</v>
      </c>
      <c r="C142" t="s">
        <v>258</v>
      </c>
      <c r="D142" t="s">
        <v>259</v>
      </c>
      <c r="E142" s="3">
        <v>44630</v>
      </c>
      <c r="F142" t="s">
        <v>391</v>
      </c>
      <c r="K142">
        <v>1</v>
      </c>
      <c r="L142" t="s">
        <v>27</v>
      </c>
      <c r="M142" t="s">
        <v>392</v>
      </c>
      <c r="N142">
        <v>258</v>
      </c>
      <c r="O142" t="s">
        <v>30</v>
      </c>
      <c r="P142" t="str">
        <f t="shared" si="13"/>
        <v>Vermiculita</v>
      </c>
      <c r="Q142" s="3">
        <v>44637</v>
      </c>
      <c r="R142" s="3">
        <v>44659</v>
      </c>
      <c r="S142">
        <v>102</v>
      </c>
      <c r="T142">
        <v>123</v>
      </c>
      <c r="U142" s="3">
        <v>44670</v>
      </c>
      <c r="Y142" s="4">
        <f t="shared" si="11"/>
        <v>0.39534883720930231</v>
      </c>
      <c r="Z142" s="5">
        <f t="shared" si="12"/>
        <v>0.47674418604651164</v>
      </c>
    </row>
    <row r="143" spans="1:26" x14ac:dyDescent="0.25">
      <c r="A143" t="str">
        <f t="shared" si="10"/>
        <v>Estufa</v>
      </c>
      <c r="B143" s="2">
        <v>141</v>
      </c>
      <c r="C143" t="s">
        <v>254</v>
      </c>
      <c r="D143" t="s">
        <v>255</v>
      </c>
      <c r="E143" s="3">
        <v>44636</v>
      </c>
      <c r="F143" t="s">
        <v>121</v>
      </c>
      <c r="K143">
        <v>1</v>
      </c>
      <c r="L143" t="s">
        <v>78</v>
      </c>
      <c r="M143" t="s">
        <v>393</v>
      </c>
      <c r="N143">
        <v>12</v>
      </c>
      <c r="O143" t="s">
        <v>30</v>
      </c>
      <c r="P143" t="str">
        <f t="shared" si="13"/>
        <v>Vermiculita</v>
      </c>
      <c r="Q143" s="3">
        <v>44638</v>
      </c>
      <c r="R143" s="3">
        <v>44740</v>
      </c>
      <c r="S143">
        <v>1</v>
      </c>
      <c r="T143">
        <v>1</v>
      </c>
      <c r="Y143" s="4">
        <f t="shared" si="11"/>
        <v>8.3333333333333329E-2</v>
      </c>
      <c r="Z143" s="5">
        <f t="shared" si="12"/>
        <v>8.3333333333333329E-2</v>
      </c>
    </row>
    <row r="144" spans="1:26" x14ac:dyDescent="0.25">
      <c r="A144" t="str">
        <f t="shared" si="10"/>
        <v>Rustificação</v>
      </c>
      <c r="B144" s="2">
        <v>142</v>
      </c>
      <c r="C144" s="19" t="s">
        <v>145</v>
      </c>
      <c r="D144" t="s">
        <v>146</v>
      </c>
      <c r="E144" s="3">
        <v>44636</v>
      </c>
      <c r="F144" t="s">
        <v>394</v>
      </c>
      <c r="K144">
        <v>1</v>
      </c>
      <c r="L144" t="s">
        <v>106</v>
      </c>
      <c r="M144" t="s">
        <v>395</v>
      </c>
      <c r="N144">
        <v>67</v>
      </c>
      <c r="O144" t="s">
        <v>30</v>
      </c>
      <c r="P144" t="str">
        <f t="shared" si="13"/>
        <v>Vermiculita</v>
      </c>
      <c r="Q144" s="3">
        <v>44638</v>
      </c>
      <c r="R144" s="3">
        <v>44657</v>
      </c>
      <c r="S144">
        <v>7</v>
      </c>
      <c r="T144">
        <v>34</v>
      </c>
      <c r="U144" s="3">
        <v>44670</v>
      </c>
      <c r="Y144" s="4">
        <f t="shared" si="11"/>
        <v>0.1044776119402985</v>
      </c>
      <c r="Z144" s="5">
        <f t="shared" si="12"/>
        <v>0.5074626865671642</v>
      </c>
    </row>
    <row r="145" spans="1:26" x14ac:dyDescent="0.25">
      <c r="A145" t="str">
        <f t="shared" si="10"/>
        <v>Estufa</v>
      </c>
      <c r="B145" s="2">
        <v>143</v>
      </c>
      <c r="C145" t="s">
        <v>396</v>
      </c>
      <c r="D145" t="s">
        <v>397</v>
      </c>
      <c r="E145" s="3">
        <v>44571</v>
      </c>
      <c r="F145" t="s">
        <v>26</v>
      </c>
      <c r="K145">
        <v>5</v>
      </c>
      <c r="L145" t="s">
        <v>27</v>
      </c>
      <c r="M145" t="s">
        <v>398</v>
      </c>
      <c r="N145">
        <v>2923</v>
      </c>
      <c r="O145" t="s">
        <v>399</v>
      </c>
      <c r="P145" t="str">
        <f t="shared" si="13"/>
        <v>Vermiculita</v>
      </c>
      <c r="Q145" s="3">
        <v>44641</v>
      </c>
      <c r="Y145" s="4">
        <f t="shared" si="11"/>
        <v>0</v>
      </c>
      <c r="Z145" s="5">
        <f t="shared" si="12"/>
        <v>0</v>
      </c>
    </row>
    <row r="146" spans="1:26" x14ac:dyDescent="0.25">
      <c r="A146" t="str">
        <f t="shared" si="10"/>
        <v>Rustificação</v>
      </c>
      <c r="B146" s="2">
        <v>144</v>
      </c>
      <c r="C146" t="s">
        <v>254</v>
      </c>
      <c r="D146" t="s">
        <v>255</v>
      </c>
      <c r="E146" s="3">
        <v>44638</v>
      </c>
      <c r="F146" t="s">
        <v>26</v>
      </c>
      <c r="K146">
        <v>1</v>
      </c>
      <c r="L146" t="s">
        <v>106</v>
      </c>
      <c r="M146" t="s">
        <v>400</v>
      </c>
      <c r="N146">
        <v>33</v>
      </c>
      <c r="O146" t="s">
        <v>30</v>
      </c>
      <c r="P146" t="str">
        <f t="shared" si="13"/>
        <v>Vermiculita</v>
      </c>
      <c r="Q146" s="3">
        <v>44641</v>
      </c>
      <c r="R146" s="3">
        <v>44713</v>
      </c>
      <c r="S146">
        <v>10</v>
      </c>
      <c r="T146">
        <v>29</v>
      </c>
      <c r="U146" s="3">
        <v>44739</v>
      </c>
      <c r="Y146" s="4">
        <f t="shared" si="11"/>
        <v>0.30303030303030304</v>
      </c>
      <c r="Z146" s="5">
        <f t="shared" si="12"/>
        <v>0.87878787878787878</v>
      </c>
    </row>
    <row r="147" spans="1:26" x14ac:dyDescent="0.25">
      <c r="A147" t="str">
        <f t="shared" si="10"/>
        <v>Estufa</v>
      </c>
      <c r="B147" s="2">
        <v>145</v>
      </c>
      <c r="C147" t="s">
        <v>95</v>
      </c>
      <c r="D147" t="s">
        <v>401</v>
      </c>
      <c r="E147" s="3">
        <v>44635</v>
      </c>
      <c r="F147" t="s">
        <v>26</v>
      </c>
      <c r="K147">
        <v>1</v>
      </c>
      <c r="L147" t="s">
        <v>78</v>
      </c>
      <c r="M147" t="s">
        <v>402</v>
      </c>
      <c r="N147">
        <v>29</v>
      </c>
      <c r="O147" t="s">
        <v>30</v>
      </c>
      <c r="P147" t="str">
        <f t="shared" si="13"/>
        <v>Vermiculita</v>
      </c>
      <c r="Q147" s="3">
        <v>44641</v>
      </c>
      <c r="Y147" s="4">
        <f t="shared" si="11"/>
        <v>0</v>
      </c>
      <c r="Z147" s="5">
        <f t="shared" si="12"/>
        <v>0</v>
      </c>
    </row>
    <row r="148" spans="1:26" x14ac:dyDescent="0.25">
      <c r="A148" t="str">
        <f t="shared" si="10"/>
        <v>Estufa</v>
      </c>
      <c r="B148" s="2">
        <v>146</v>
      </c>
      <c r="C148" t="s">
        <v>254</v>
      </c>
      <c r="D148" t="s">
        <v>255</v>
      </c>
      <c r="E148" s="3">
        <v>44639</v>
      </c>
      <c r="F148" t="s">
        <v>369</v>
      </c>
      <c r="K148">
        <v>1</v>
      </c>
      <c r="L148" t="s">
        <v>27</v>
      </c>
      <c r="M148" t="s">
        <v>403</v>
      </c>
      <c r="N148">
        <v>360</v>
      </c>
      <c r="O148" t="s">
        <v>30</v>
      </c>
      <c r="P148" t="str">
        <f t="shared" si="13"/>
        <v>Vermiculita</v>
      </c>
      <c r="Q148" s="3">
        <v>44641</v>
      </c>
      <c r="R148" s="3">
        <v>44740</v>
      </c>
      <c r="S148">
        <v>179</v>
      </c>
      <c r="T148">
        <v>231</v>
      </c>
      <c r="U148" s="3">
        <v>44740</v>
      </c>
      <c r="Y148" s="4">
        <f t="shared" si="11"/>
        <v>0.49722222222222223</v>
      </c>
      <c r="Z148" s="5">
        <f t="shared" si="12"/>
        <v>0.64166666666666672</v>
      </c>
    </row>
    <row r="149" spans="1:26" x14ac:dyDescent="0.25">
      <c r="A149" t="str">
        <f t="shared" si="10"/>
        <v>Estufa</v>
      </c>
      <c r="B149" s="2">
        <v>147</v>
      </c>
      <c r="C149" t="s">
        <v>404</v>
      </c>
      <c r="D149" t="s">
        <v>405</v>
      </c>
      <c r="E149" s="3">
        <v>44639</v>
      </c>
      <c r="F149" t="s">
        <v>406</v>
      </c>
      <c r="K149">
        <v>1</v>
      </c>
      <c r="L149" t="s">
        <v>106</v>
      </c>
      <c r="M149" t="s">
        <v>407</v>
      </c>
      <c r="N149">
        <v>38</v>
      </c>
      <c r="O149" t="s">
        <v>30</v>
      </c>
      <c r="P149" t="str">
        <f t="shared" si="13"/>
        <v>Vermiculita</v>
      </c>
      <c r="Q149" s="3">
        <v>44641</v>
      </c>
      <c r="R149" s="3">
        <v>44769</v>
      </c>
      <c r="S149">
        <v>6</v>
      </c>
      <c r="T149">
        <v>6</v>
      </c>
      <c r="Y149" s="4">
        <f t="shared" si="11"/>
        <v>0.15789473684210525</v>
      </c>
      <c r="Z149" s="5">
        <f t="shared" si="12"/>
        <v>0.15789473684210525</v>
      </c>
    </row>
    <row r="150" spans="1:26" x14ac:dyDescent="0.25">
      <c r="A150" t="str">
        <f t="shared" si="10"/>
        <v>Estufa</v>
      </c>
      <c r="B150" s="2">
        <v>148</v>
      </c>
      <c r="C150" t="s">
        <v>408</v>
      </c>
      <c r="D150" t="s">
        <v>409</v>
      </c>
      <c r="E150" s="3">
        <v>44641</v>
      </c>
      <c r="F150" t="s">
        <v>406</v>
      </c>
      <c r="K150">
        <v>1</v>
      </c>
      <c r="L150" t="s">
        <v>106</v>
      </c>
      <c r="M150" t="s">
        <v>410</v>
      </c>
      <c r="N150">
        <v>37</v>
      </c>
      <c r="O150" t="s">
        <v>350</v>
      </c>
      <c r="P150" t="str">
        <f t="shared" si="13"/>
        <v>Vermiculita</v>
      </c>
      <c r="Q150" s="3">
        <v>44641</v>
      </c>
      <c r="Y150" s="4">
        <f t="shared" si="11"/>
        <v>0</v>
      </c>
      <c r="Z150" s="5">
        <f t="shared" si="12"/>
        <v>0</v>
      </c>
    </row>
    <row r="151" spans="1:26" x14ac:dyDescent="0.25">
      <c r="A151" t="str">
        <f t="shared" si="10"/>
        <v>Estufa</v>
      </c>
      <c r="B151" s="2">
        <v>149</v>
      </c>
      <c r="C151" t="s">
        <v>411</v>
      </c>
      <c r="D151" t="s">
        <v>184</v>
      </c>
      <c r="E151" s="3">
        <v>44634</v>
      </c>
      <c r="F151" t="s">
        <v>412</v>
      </c>
      <c r="K151">
        <v>1</v>
      </c>
      <c r="L151" t="s">
        <v>78</v>
      </c>
      <c r="M151" t="s">
        <v>413</v>
      </c>
      <c r="N151">
        <v>10</v>
      </c>
      <c r="O151" t="s">
        <v>30</v>
      </c>
      <c r="P151" t="str">
        <f t="shared" si="13"/>
        <v>Vermiculita</v>
      </c>
      <c r="Q151" s="3">
        <v>44641</v>
      </c>
      <c r="Y151" s="4">
        <f t="shared" si="11"/>
        <v>0</v>
      </c>
      <c r="Z151" s="5">
        <f t="shared" si="12"/>
        <v>0</v>
      </c>
    </row>
    <row r="152" spans="1:26" x14ac:dyDescent="0.25">
      <c r="A152" t="str">
        <f t="shared" si="10"/>
        <v>Estufa</v>
      </c>
      <c r="B152" s="2">
        <v>150</v>
      </c>
      <c r="C152" t="s">
        <v>414</v>
      </c>
      <c r="D152" t="s">
        <v>415</v>
      </c>
      <c r="E152" s="3">
        <v>44634</v>
      </c>
      <c r="F152" t="s">
        <v>412</v>
      </c>
      <c r="K152">
        <v>1</v>
      </c>
      <c r="L152" t="s">
        <v>106</v>
      </c>
      <c r="M152" t="s">
        <v>416</v>
      </c>
      <c r="N152">
        <v>69</v>
      </c>
      <c r="O152" t="s">
        <v>30</v>
      </c>
      <c r="P152" t="str">
        <f t="shared" si="13"/>
        <v>Vermiculita</v>
      </c>
      <c r="Q152" s="3">
        <v>44641</v>
      </c>
      <c r="Y152" s="4">
        <f t="shared" si="11"/>
        <v>0</v>
      </c>
      <c r="Z152" s="5">
        <f t="shared" si="12"/>
        <v>0</v>
      </c>
    </row>
    <row r="153" spans="1:26" x14ac:dyDescent="0.25">
      <c r="A153" t="str">
        <f t="shared" si="10"/>
        <v>Estufa</v>
      </c>
      <c r="B153" s="2">
        <v>151</v>
      </c>
      <c r="C153" t="s">
        <v>186</v>
      </c>
      <c r="D153" t="s">
        <v>187</v>
      </c>
      <c r="E153" s="3">
        <v>44636</v>
      </c>
      <c r="F153" t="s">
        <v>59</v>
      </c>
      <c r="K153">
        <v>2</v>
      </c>
      <c r="L153" t="s">
        <v>27</v>
      </c>
      <c r="M153" t="s">
        <v>417</v>
      </c>
      <c r="N153">
        <v>1237</v>
      </c>
      <c r="O153" t="s">
        <v>30</v>
      </c>
      <c r="P153" t="str">
        <f t="shared" si="13"/>
        <v>Vermiculita</v>
      </c>
      <c r="Q153" s="3">
        <v>44642</v>
      </c>
      <c r="R153" s="3">
        <v>44669</v>
      </c>
      <c r="S153">
        <v>673</v>
      </c>
      <c r="T153" s="5">
        <v>1023</v>
      </c>
      <c r="Y153" s="4">
        <f t="shared" si="11"/>
        <v>0.5440582053354891</v>
      </c>
      <c r="Z153" s="5">
        <f t="shared" si="12"/>
        <v>0.82700080840743739</v>
      </c>
    </row>
    <row r="154" spans="1:26" x14ac:dyDescent="0.25">
      <c r="A154" t="str">
        <f t="shared" si="10"/>
        <v>Estufa</v>
      </c>
      <c r="B154" s="2">
        <v>152</v>
      </c>
      <c r="C154" t="s">
        <v>65</v>
      </c>
      <c r="D154" t="s">
        <v>66</v>
      </c>
      <c r="E154" s="3">
        <v>44638</v>
      </c>
      <c r="F154" t="s">
        <v>171</v>
      </c>
      <c r="K154">
        <v>2</v>
      </c>
      <c r="L154" t="s">
        <v>27</v>
      </c>
      <c r="M154" t="s">
        <v>418</v>
      </c>
      <c r="N154">
        <v>905</v>
      </c>
      <c r="O154" t="s">
        <v>30</v>
      </c>
      <c r="P154" t="str">
        <f t="shared" si="13"/>
        <v>Vermiculita</v>
      </c>
      <c r="Q154" s="3">
        <v>44643</v>
      </c>
      <c r="Y154" s="4">
        <f t="shared" si="11"/>
        <v>0</v>
      </c>
      <c r="Z154" s="5">
        <f t="shared" si="12"/>
        <v>0</v>
      </c>
    </row>
    <row r="155" spans="1:26" x14ac:dyDescent="0.25">
      <c r="A155" t="str">
        <f t="shared" si="10"/>
        <v>Estufa</v>
      </c>
      <c r="B155" s="2">
        <v>153</v>
      </c>
      <c r="C155" t="s">
        <v>419</v>
      </c>
      <c r="E155" s="3">
        <v>44636</v>
      </c>
      <c r="F155" t="s">
        <v>121</v>
      </c>
      <c r="K155">
        <v>2</v>
      </c>
      <c r="L155" t="s">
        <v>27</v>
      </c>
      <c r="M155" t="s">
        <v>420</v>
      </c>
      <c r="N155">
        <v>8474</v>
      </c>
      <c r="O155" t="s">
        <v>30</v>
      </c>
      <c r="P155" t="str">
        <f t="shared" si="13"/>
        <v>Vermiculita</v>
      </c>
      <c r="Q155" s="3">
        <v>44643</v>
      </c>
      <c r="R155" s="3">
        <v>44713</v>
      </c>
      <c r="S155">
        <v>8</v>
      </c>
      <c r="T155">
        <v>8</v>
      </c>
      <c r="Y155" s="4">
        <f t="shared" si="11"/>
        <v>9.4406419636535279E-4</v>
      </c>
      <c r="Z155" s="5">
        <f t="shared" si="12"/>
        <v>9.4406419636535279E-4</v>
      </c>
    </row>
    <row r="156" spans="1:26" x14ac:dyDescent="0.25">
      <c r="A156" t="str">
        <f t="shared" si="10"/>
        <v>Rustificação</v>
      </c>
      <c r="B156" s="2">
        <v>154</v>
      </c>
      <c r="C156" t="s">
        <v>421</v>
      </c>
      <c r="E156" s="3">
        <v>44636</v>
      </c>
      <c r="F156" t="s">
        <v>121</v>
      </c>
      <c r="K156">
        <v>1</v>
      </c>
      <c r="L156" t="s">
        <v>27</v>
      </c>
      <c r="M156" t="s">
        <v>422</v>
      </c>
      <c r="N156">
        <v>9900</v>
      </c>
      <c r="O156" t="s">
        <v>30</v>
      </c>
      <c r="P156" t="str">
        <f t="shared" si="13"/>
        <v>Vermiculita</v>
      </c>
      <c r="Q156" s="3">
        <v>44643</v>
      </c>
      <c r="R156" s="3">
        <v>44676</v>
      </c>
      <c r="S156">
        <v>1176</v>
      </c>
      <c r="T156">
        <v>1596</v>
      </c>
      <c r="U156" s="3">
        <v>44739</v>
      </c>
      <c r="Y156" s="4">
        <f t="shared" si="11"/>
        <v>0.11878787878787879</v>
      </c>
      <c r="Z156" s="5">
        <f t="shared" si="12"/>
        <v>0.16121212121212122</v>
      </c>
    </row>
    <row r="157" spans="1:26" x14ac:dyDescent="0.25">
      <c r="A157" t="str">
        <f t="shared" si="10"/>
        <v>Estufa</v>
      </c>
      <c r="B157" s="2">
        <v>155</v>
      </c>
      <c r="C157" s="19" t="s">
        <v>423</v>
      </c>
      <c r="E157" s="3">
        <v>44636</v>
      </c>
      <c r="F157" t="s">
        <v>121</v>
      </c>
      <c r="K157">
        <v>2</v>
      </c>
      <c r="L157" t="s">
        <v>27</v>
      </c>
      <c r="M157" t="s">
        <v>424</v>
      </c>
      <c r="N157">
        <v>2278</v>
      </c>
      <c r="O157" t="s">
        <v>30</v>
      </c>
      <c r="P157" t="str">
        <f t="shared" si="13"/>
        <v>Vermiculita</v>
      </c>
      <c r="Q157" s="3">
        <v>44645</v>
      </c>
      <c r="Y157" s="4">
        <f t="shared" si="11"/>
        <v>0</v>
      </c>
      <c r="Z157" s="5">
        <f t="shared" si="12"/>
        <v>0</v>
      </c>
    </row>
    <row r="158" spans="1:26" x14ac:dyDescent="0.25">
      <c r="A158" t="str">
        <f t="shared" si="10"/>
        <v>Rustificação</v>
      </c>
      <c r="B158" s="2">
        <v>156</v>
      </c>
      <c r="C158" t="s">
        <v>411</v>
      </c>
      <c r="D158" t="s">
        <v>184</v>
      </c>
      <c r="E158" s="3">
        <v>44641</v>
      </c>
      <c r="F158" t="s">
        <v>26</v>
      </c>
      <c r="K158">
        <v>1</v>
      </c>
      <c r="L158" t="s">
        <v>27</v>
      </c>
      <c r="M158" t="s">
        <v>425</v>
      </c>
      <c r="N158">
        <v>233</v>
      </c>
      <c r="O158" t="s">
        <v>30</v>
      </c>
      <c r="P158" t="str">
        <f t="shared" si="13"/>
        <v>Vermiculita</v>
      </c>
      <c r="Q158" s="3">
        <v>44645</v>
      </c>
      <c r="R158" s="3">
        <v>44711</v>
      </c>
      <c r="S158">
        <v>52</v>
      </c>
      <c r="T158">
        <v>69</v>
      </c>
      <c r="U158" s="3">
        <v>44739</v>
      </c>
      <c r="Y158" s="4">
        <f t="shared" si="11"/>
        <v>0.22317596566523606</v>
      </c>
      <c r="Z158" s="5">
        <f t="shared" si="12"/>
        <v>0.29613733905579398</v>
      </c>
    </row>
    <row r="159" spans="1:26" x14ac:dyDescent="0.25">
      <c r="A159" t="str">
        <f t="shared" si="10"/>
        <v>Estufa</v>
      </c>
      <c r="B159" s="2">
        <v>157</v>
      </c>
      <c r="C159" s="19" t="s">
        <v>426</v>
      </c>
      <c r="D159" t="s">
        <v>427</v>
      </c>
      <c r="E159" s="3">
        <v>44228</v>
      </c>
      <c r="F159" t="s">
        <v>428</v>
      </c>
      <c r="K159">
        <v>1</v>
      </c>
      <c r="L159" t="s">
        <v>106</v>
      </c>
      <c r="M159" t="s">
        <v>317</v>
      </c>
      <c r="N159">
        <v>75</v>
      </c>
      <c r="O159" t="s">
        <v>30</v>
      </c>
      <c r="P159" t="str">
        <f t="shared" si="13"/>
        <v>Vermiculita</v>
      </c>
      <c r="Q159" s="3">
        <v>44645</v>
      </c>
      <c r="Y159" s="4">
        <f t="shared" si="11"/>
        <v>0</v>
      </c>
      <c r="Z159" s="5">
        <f t="shared" si="12"/>
        <v>0</v>
      </c>
    </row>
    <row r="160" spans="1:26" x14ac:dyDescent="0.25">
      <c r="A160" t="str">
        <f t="shared" si="10"/>
        <v>Rustificação</v>
      </c>
      <c r="B160" s="2">
        <v>158</v>
      </c>
      <c r="C160" t="s">
        <v>429</v>
      </c>
      <c r="E160" s="3">
        <v>44636</v>
      </c>
      <c r="F160" t="s">
        <v>121</v>
      </c>
      <c r="K160">
        <v>3</v>
      </c>
      <c r="L160" t="s">
        <v>27</v>
      </c>
      <c r="M160" t="s">
        <v>430</v>
      </c>
      <c r="N160">
        <v>126000</v>
      </c>
      <c r="O160" t="s">
        <v>30</v>
      </c>
      <c r="P160" t="str">
        <f t="shared" si="13"/>
        <v>Vermiculita</v>
      </c>
      <c r="Q160" s="3">
        <v>44645</v>
      </c>
      <c r="R160" s="3">
        <v>44685</v>
      </c>
      <c r="S160">
        <v>12300</v>
      </c>
      <c r="T160">
        <v>13250</v>
      </c>
      <c r="U160" s="3">
        <v>44739</v>
      </c>
      <c r="Y160" s="4">
        <f t="shared" si="11"/>
        <v>9.7619047619047619E-2</v>
      </c>
      <c r="Z160" s="5">
        <f t="shared" si="12"/>
        <v>0.10515873015873016</v>
      </c>
    </row>
    <row r="161" spans="1:26" x14ac:dyDescent="0.25">
      <c r="A161" t="str">
        <f t="shared" si="10"/>
        <v>Rustificação</v>
      </c>
      <c r="B161" s="2">
        <v>159</v>
      </c>
      <c r="C161" t="s">
        <v>302</v>
      </c>
      <c r="D161" t="s">
        <v>303</v>
      </c>
      <c r="K161">
        <v>1</v>
      </c>
      <c r="L161" t="s">
        <v>106</v>
      </c>
      <c r="M161" t="s">
        <v>431</v>
      </c>
      <c r="N161">
        <v>66</v>
      </c>
      <c r="O161" t="s">
        <v>432</v>
      </c>
      <c r="P161" t="str">
        <f t="shared" si="13"/>
        <v>Vermiculita</v>
      </c>
      <c r="Q161" s="3">
        <v>44645</v>
      </c>
      <c r="R161" s="3">
        <v>44676</v>
      </c>
      <c r="S161">
        <v>3</v>
      </c>
      <c r="T161">
        <v>22</v>
      </c>
      <c r="U161" s="3">
        <v>44739</v>
      </c>
      <c r="Y161" s="4">
        <f t="shared" si="11"/>
        <v>4.5454545454545456E-2</v>
      </c>
      <c r="Z161" s="5">
        <f t="shared" si="12"/>
        <v>0.33333333333333331</v>
      </c>
    </row>
    <row r="162" spans="1:26" x14ac:dyDescent="0.25">
      <c r="A162" t="str">
        <f t="shared" si="10"/>
        <v>Estufa</v>
      </c>
      <c r="B162" s="2">
        <v>160</v>
      </c>
      <c r="C162" t="s">
        <v>433</v>
      </c>
      <c r="D162" t="s">
        <v>434</v>
      </c>
      <c r="E162" s="3">
        <v>44624</v>
      </c>
      <c r="F162" t="s">
        <v>372</v>
      </c>
      <c r="K162">
        <v>1</v>
      </c>
      <c r="L162" t="s">
        <v>106</v>
      </c>
      <c r="O162" t="s">
        <v>30</v>
      </c>
      <c r="P162" t="str">
        <f t="shared" si="13"/>
        <v>Vermiculita</v>
      </c>
      <c r="Q162" s="3">
        <v>44645</v>
      </c>
      <c r="R162" s="3">
        <v>44659</v>
      </c>
      <c r="Y162" s="4" t="e">
        <f t="shared" si="11"/>
        <v>#DIV/0!</v>
      </c>
      <c r="Z162" s="5" t="e">
        <f t="shared" si="12"/>
        <v>#DIV/0!</v>
      </c>
    </row>
    <row r="163" spans="1:26" x14ac:dyDescent="0.25">
      <c r="A163" t="str">
        <f t="shared" si="10"/>
        <v>Rustificação</v>
      </c>
      <c r="B163" s="2">
        <v>161</v>
      </c>
      <c r="C163" t="s">
        <v>435</v>
      </c>
      <c r="D163" t="s">
        <v>436</v>
      </c>
      <c r="E163" s="3">
        <v>44228</v>
      </c>
      <c r="F163" t="s">
        <v>428</v>
      </c>
      <c r="K163">
        <v>1</v>
      </c>
      <c r="L163" t="s">
        <v>27</v>
      </c>
      <c r="M163" t="s">
        <v>437</v>
      </c>
      <c r="N163">
        <v>418</v>
      </c>
      <c r="O163" t="s">
        <v>30</v>
      </c>
      <c r="P163" t="str">
        <f t="shared" si="13"/>
        <v>Vermiculita</v>
      </c>
      <c r="Q163" s="3">
        <v>44645</v>
      </c>
      <c r="R163" s="3">
        <v>44685</v>
      </c>
      <c r="S163">
        <v>124</v>
      </c>
      <c r="T163">
        <v>240</v>
      </c>
      <c r="U163" s="3">
        <v>44739</v>
      </c>
      <c r="Y163" s="4">
        <f t="shared" si="11"/>
        <v>0.29665071770334928</v>
      </c>
      <c r="Z163" s="5">
        <f t="shared" si="12"/>
        <v>0.57416267942583732</v>
      </c>
    </row>
    <row r="164" spans="1:26" x14ac:dyDescent="0.25">
      <c r="A164" t="str">
        <f t="shared" si="10"/>
        <v>Estufa</v>
      </c>
      <c r="B164" s="2">
        <v>162</v>
      </c>
      <c r="C164" t="s">
        <v>438</v>
      </c>
      <c r="E164" s="3">
        <v>44645</v>
      </c>
      <c r="F164" t="s">
        <v>439</v>
      </c>
      <c r="K164">
        <v>1</v>
      </c>
      <c r="L164" t="s">
        <v>78</v>
      </c>
      <c r="M164" t="s">
        <v>440</v>
      </c>
      <c r="N164">
        <v>21</v>
      </c>
      <c r="O164" t="s">
        <v>350</v>
      </c>
      <c r="P164" t="str">
        <f t="shared" si="13"/>
        <v>Vermiculita</v>
      </c>
      <c r="Q164" s="3">
        <v>44648</v>
      </c>
      <c r="Y164" s="4">
        <f t="shared" si="11"/>
        <v>0</v>
      </c>
      <c r="Z164" s="5">
        <f t="shared" si="12"/>
        <v>0</v>
      </c>
    </row>
    <row r="165" spans="1:26" x14ac:dyDescent="0.25">
      <c r="A165" t="str">
        <f t="shared" si="10"/>
        <v>Rustificação</v>
      </c>
      <c r="B165" s="2">
        <v>163</v>
      </c>
      <c r="C165" t="s">
        <v>95</v>
      </c>
      <c r="D165" t="s">
        <v>401</v>
      </c>
      <c r="E165" s="3">
        <v>44639</v>
      </c>
      <c r="F165" t="s">
        <v>369</v>
      </c>
      <c r="K165">
        <v>1</v>
      </c>
      <c r="L165" t="s">
        <v>27</v>
      </c>
      <c r="M165" t="s">
        <v>441</v>
      </c>
      <c r="N165">
        <v>380</v>
      </c>
      <c r="O165" t="s">
        <v>30</v>
      </c>
      <c r="P165" t="str">
        <f t="shared" si="13"/>
        <v>Vermiculita</v>
      </c>
      <c r="Q165" s="3">
        <v>44648</v>
      </c>
      <c r="R165" s="3">
        <v>44677</v>
      </c>
      <c r="S165">
        <v>25</v>
      </c>
      <c r="T165">
        <v>59</v>
      </c>
      <c r="U165" s="3">
        <v>44711</v>
      </c>
      <c r="Y165" s="4">
        <f t="shared" si="11"/>
        <v>6.5789473684210523E-2</v>
      </c>
      <c r="Z165" s="5">
        <f t="shared" si="12"/>
        <v>0.15526315789473685</v>
      </c>
    </row>
    <row r="166" spans="1:26" x14ac:dyDescent="0.25">
      <c r="A166" t="str">
        <f t="shared" si="10"/>
        <v>Rustificação</v>
      </c>
      <c r="B166" s="2">
        <v>164</v>
      </c>
      <c r="C166" t="s">
        <v>186</v>
      </c>
      <c r="D166" t="s">
        <v>187</v>
      </c>
      <c r="E166" s="3">
        <v>44644</v>
      </c>
      <c r="F166" t="s">
        <v>59</v>
      </c>
      <c r="K166">
        <v>1</v>
      </c>
      <c r="L166" t="s">
        <v>27</v>
      </c>
      <c r="M166" t="s">
        <v>248</v>
      </c>
      <c r="N166">
        <v>959</v>
      </c>
      <c r="O166" t="s">
        <v>30</v>
      </c>
      <c r="P166" t="str">
        <f t="shared" si="13"/>
        <v>Vermiculita</v>
      </c>
      <c r="Q166" s="3">
        <v>44648</v>
      </c>
      <c r="R166" s="3">
        <v>44676</v>
      </c>
      <c r="S166">
        <v>424</v>
      </c>
      <c r="T166">
        <v>579</v>
      </c>
      <c r="U166" s="3">
        <v>44706</v>
      </c>
      <c r="Y166" s="4">
        <f t="shared" si="11"/>
        <v>0.4421272158498436</v>
      </c>
      <c r="Z166" s="5">
        <f t="shared" si="12"/>
        <v>0.60375391032325343</v>
      </c>
    </row>
    <row r="167" spans="1:26" x14ac:dyDescent="0.25">
      <c r="A167" t="str">
        <f t="shared" si="10"/>
        <v>Rustificação</v>
      </c>
      <c r="B167" s="2">
        <v>165</v>
      </c>
      <c r="C167" t="s">
        <v>254</v>
      </c>
      <c r="D167" t="s">
        <v>255</v>
      </c>
      <c r="E167" s="3">
        <v>44641</v>
      </c>
      <c r="F167" t="s">
        <v>26</v>
      </c>
      <c r="K167">
        <v>1</v>
      </c>
      <c r="L167" t="s">
        <v>106</v>
      </c>
      <c r="M167" t="s">
        <v>442</v>
      </c>
      <c r="N167">
        <v>46</v>
      </c>
      <c r="O167" t="s">
        <v>30</v>
      </c>
      <c r="P167" t="str">
        <f t="shared" si="13"/>
        <v>Vermiculita</v>
      </c>
      <c r="Q167" s="3">
        <v>44648</v>
      </c>
      <c r="R167" s="3">
        <v>44713</v>
      </c>
      <c r="S167">
        <v>3</v>
      </c>
      <c r="T167">
        <v>32</v>
      </c>
      <c r="U167" s="3">
        <v>44739</v>
      </c>
      <c r="Y167" s="4">
        <f t="shared" si="11"/>
        <v>6.5217391304347824E-2</v>
      </c>
      <c r="Z167" s="5">
        <f t="shared" si="12"/>
        <v>0.69565217391304346</v>
      </c>
    </row>
    <row r="168" spans="1:26" x14ac:dyDescent="0.25">
      <c r="A168" t="str">
        <f t="shared" si="10"/>
        <v>Rustificação</v>
      </c>
      <c r="B168" s="2">
        <v>166</v>
      </c>
      <c r="C168" t="s">
        <v>443</v>
      </c>
      <c r="D168" t="s">
        <v>444</v>
      </c>
      <c r="E168" s="3">
        <v>44647</v>
      </c>
      <c r="F168" t="s">
        <v>273</v>
      </c>
      <c r="K168">
        <v>1</v>
      </c>
      <c r="L168" t="s">
        <v>106</v>
      </c>
      <c r="M168" t="s">
        <v>445</v>
      </c>
      <c r="N168">
        <v>35</v>
      </c>
      <c r="O168" t="s">
        <v>446</v>
      </c>
      <c r="P168" t="str">
        <f t="shared" si="13"/>
        <v>Vermiculita</v>
      </c>
      <c r="Q168" s="3">
        <v>44648</v>
      </c>
      <c r="R168" s="3">
        <v>44685</v>
      </c>
      <c r="S168">
        <v>6</v>
      </c>
      <c r="T168">
        <v>14</v>
      </c>
      <c r="U168" s="3">
        <v>44739</v>
      </c>
      <c r="Y168" s="4">
        <f t="shared" si="11"/>
        <v>0.17142857142857143</v>
      </c>
      <c r="Z168" s="5">
        <f t="shared" si="12"/>
        <v>0.4</v>
      </c>
    </row>
    <row r="169" spans="1:26" x14ac:dyDescent="0.25">
      <c r="A169" t="str">
        <f t="shared" si="10"/>
        <v>Estufa</v>
      </c>
      <c r="B169" s="2" t="s">
        <v>447</v>
      </c>
      <c r="C169" t="s">
        <v>31</v>
      </c>
      <c r="D169" t="s">
        <v>32</v>
      </c>
      <c r="E169" s="3" t="s">
        <v>449</v>
      </c>
      <c r="F169" t="s">
        <v>26</v>
      </c>
      <c r="K169">
        <v>1</v>
      </c>
      <c r="L169" t="s">
        <v>106</v>
      </c>
      <c r="M169" t="s">
        <v>450</v>
      </c>
      <c r="N169">
        <v>24</v>
      </c>
      <c r="O169" t="s">
        <v>30</v>
      </c>
      <c r="P169" t="str">
        <f t="shared" si="13"/>
        <v>Vermiculita</v>
      </c>
      <c r="Q169" s="3">
        <v>44648</v>
      </c>
      <c r="Y169" s="4">
        <f t="shared" si="11"/>
        <v>0</v>
      </c>
      <c r="Z169" s="5">
        <f t="shared" si="12"/>
        <v>0</v>
      </c>
    </row>
    <row r="170" spans="1:26" x14ac:dyDescent="0.25">
      <c r="A170" t="str">
        <f t="shared" si="10"/>
        <v>Estufa</v>
      </c>
      <c r="B170" s="9" t="s">
        <v>448</v>
      </c>
      <c r="C170" t="s">
        <v>254</v>
      </c>
      <c r="D170" t="s">
        <v>255</v>
      </c>
      <c r="E170" s="3">
        <v>44645</v>
      </c>
      <c r="F170" t="s">
        <v>439</v>
      </c>
      <c r="K170">
        <v>1</v>
      </c>
      <c r="L170" t="s">
        <v>27</v>
      </c>
      <c r="M170" t="s">
        <v>451</v>
      </c>
      <c r="N170">
        <v>194</v>
      </c>
      <c r="O170" t="s">
        <v>30</v>
      </c>
      <c r="P170" t="str">
        <f t="shared" si="13"/>
        <v>Vermiculita</v>
      </c>
      <c r="Q170" s="3">
        <v>44649</v>
      </c>
      <c r="R170" s="3">
        <v>44711</v>
      </c>
      <c r="S170">
        <v>4</v>
      </c>
      <c r="T170">
        <v>57</v>
      </c>
      <c r="Y170" s="4">
        <f t="shared" si="11"/>
        <v>2.0618556701030927E-2</v>
      </c>
      <c r="Z170" s="5">
        <f t="shared" si="12"/>
        <v>0.29381443298969073</v>
      </c>
    </row>
    <row r="171" spans="1:26" x14ac:dyDescent="0.25">
      <c r="A171" t="str">
        <f t="shared" si="10"/>
        <v>Rustificação</v>
      </c>
      <c r="B171" s="2">
        <v>168</v>
      </c>
      <c r="C171" t="s">
        <v>262</v>
      </c>
      <c r="D171" t="s">
        <v>263</v>
      </c>
      <c r="E171" s="3">
        <v>44641</v>
      </c>
      <c r="F171" t="s">
        <v>26</v>
      </c>
      <c r="K171">
        <v>1</v>
      </c>
      <c r="L171" t="s">
        <v>27</v>
      </c>
      <c r="M171" t="s">
        <v>452</v>
      </c>
      <c r="N171">
        <v>380</v>
      </c>
      <c r="O171" t="s">
        <v>30</v>
      </c>
      <c r="P171" t="str">
        <f t="shared" si="13"/>
        <v>Vermiculita</v>
      </c>
      <c r="Q171" s="3">
        <v>44649</v>
      </c>
      <c r="R171" s="3">
        <v>44669</v>
      </c>
      <c r="S171">
        <v>230</v>
      </c>
      <c r="T171">
        <v>312</v>
      </c>
      <c r="U171" s="3">
        <v>44670</v>
      </c>
      <c r="Y171" s="4">
        <f t="shared" si="11"/>
        <v>0.60526315789473684</v>
      </c>
      <c r="Z171" s="5">
        <f t="shared" si="12"/>
        <v>0.82105263157894737</v>
      </c>
    </row>
    <row r="172" spans="1:26" x14ac:dyDescent="0.25">
      <c r="A172" t="str">
        <f t="shared" si="10"/>
        <v>Estufa</v>
      </c>
      <c r="B172" s="2">
        <v>169</v>
      </c>
      <c r="C172" t="s">
        <v>72</v>
      </c>
      <c r="D172" t="s">
        <v>73</v>
      </c>
      <c r="E172" s="3">
        <v>44645</v>
      </c>
      <c r="F172" t="s">
        <v>453</v>
      </c>
      <c r="K172">
        <v>5</v>
      </c>
      <c r="L172" t="s">
        <v>64</v>
      </c>
      <c r="N172">
        <v>5</v>
      </c>
      <c r="O172" t="s">
        <v>30</v>
      </c>
      <c r="P172" t="str">
        <f t="shared" si="13"/>
        <v>Padrão</v>
      </c>
      <c r="Q172" s="3">
        <v>44650</v>
      </c>
      <c r="R172" s="3">
        <v>44697</v>
      </c>
      <c r="S172">
        <v>1</v>
      </c>
      <c r="T172">
        <v>5</v>
      </c>
      <c r="Y172" s="4">
        <f t="shared" si="11"/>
        <v>0.2</v>
      </c>
      <c r="Z172" s="5">
        <f t="shared" si="12"/>
        <v>1</v>
      </c>
    </row>
    <row r="173" spans="1:26" x14ac:dyDescent="0.25">
      <c r="A173" t="str">
        <f t="shared" si="10"/>
        <v>Rustificação</v>
      </c>
      <c r="B173" s="2">
        <v>170</v>
      </c>
      <c r="C173" t="s">
        <v>191</v>
      </c>
      <c r="D173" t="s">
        <v>454</v>
      </c>
      <c r="E173" s="3">
        <v>44645</v>
      </c>
      <c r="F173" t="s">
        <v>453</v>
      </c>
      <c r="K173">
        <v>1</v>
      </c>
      <c r="L173" t="s">
        <v>27</v>
      </c>
      <c r="M173" t="s">
        <v>455</v>
      </c>
      <c r="N173">
        <v>1060</v>
      </c>
      <c r="O173" t="s">
        <v>30</v>
      </c>
      <c r="P173" t="str">
        <f t="shared" si="13"/>
        <v>Vermiculita</v>
      </c>
      <c r="Q173" s="3">
        <v>44650</v>
      </c>
      <c r="R173" s="3">
        <v>44711</v>
      </c>
      <c r="S173">
        <v>113</v>
      </c>
      <c r="T173">
        <v>479</v>
      </c>
      <c r="U173" s="3">
        <v>44739</v>
      </c>
      <c r="Y173" s="4">
        <f t="shared" si="11"/>
        <v>0.10660377358490566</v>
      </c>
      <c r="Z173" s="5">
        <f t="shared" si="12"/>
        <v>0.4518867924528302</v>
      </c>
    </row>
    <row r="174" spans="1:26" x14ac:dyDescent="0.25">
      <c r="A174" t="str">
        <f t="shared" si="10"/>
        <v>Estufa</v>
      </c>
      <c r="B174" s="2">
        <v>171</v>
      </c>
      <c r="C174" t="s">
        <v>43</v>
      </c>
      <c r="D174" t="s">
        <v>44</v>
      </c>
      <c r="E174" s="3">
        <v>44648</v>
      </c>
      <c r="F174" t="s">
        <v>26</v>
      </c>
      <c r="K174">
        <v>1</v>
      </c>
      <c r="L174" t="s">
        <v>78</v>
      </c>
      <c r="M174" t="s">
        <v>456</v>
      </c>
      <c r="N174">
        <v>18</v>
      </c>
      <c r="O174" t="s">
        <v>30</v>
      </c>
      <c r="P174" t="str">
        <f t="shared" si="13"/>
        <v>Vermiculita</v>
      </c>
      <c r="Q174" s="3">
        <v>44650</v>
      </c>
      <c r="R174" s="3">
        <v>44769</v>
      </c>
      <c r="S174">
        <v>6</v>
      </c>
      <c r="Y174" s="4">
        <f t="shared" si="11"/>
        <v>0.33333333333333331</v>
      </c>
      <c r="Z174" s="5">
        <f t="shared" si="12"/>
        <v>0</v>
      </c>
    </row>
    <row r="175" spans="1:26" x14ac:dyDescent="0.25">
      <c r="A175" t="str">
        <f t="shared" si="10"/>
        <v>Estufa</v>
      </c>
      <c r="B175" s="2">
        <v>172</v>
      </c>
      <c r="C175" t="s">
        <v>102</v>
      </c>
      <c r="D175" t="s">
        <v>103</v>
      </c>
      <c r="E175" s="3">
        <v>44641</v>
      </c>
      <c r="F175" t="s">
        <v>26</v>
      </c>
      <c r="K175">
        <v>2</v>
      </c>
      <c r="L175" t="s">
        <v>106</v>
      </c>
      <c r="N175">
        <v>235</v>
      </c>
      <c r="O175" t="s">
        <v>30</v>
      </c>
      <c r="P175" t="str">
        <f t="shared" si="13"/>
        <v>Vermiculita</v>
      </c>
      <c r="Q175" s="3">
        <v>44650</v>
      </c>
      <c r="R175" s="3">
        <v>44713</v>
      </c>
      <c r="S175">
        <v>1</v>
      </c>
      <c r="T175">
        <v>1</v>
      </c>
      <c r="Y175" s="4">
        <f t="shared" si="11"/>
        <v>4.2553191489361703E-3</v>
      </c>
      <c r="Z175" s="5">
        <f t="shared" si="12"/>
        <v>4.2553191489361703E-3</v>
      </c>
    </row>
    <row r="176" spans="1:26" x14ac:dyDescent="0.25">
      <c r="A176" t="str">
        <f t="shared" si="10"/>
        <v>Estufa</v>
      </c>
      <c r="B176" s="2">
        <v>173</v>
      </c>
      <c r="C176" t="s">
        <v>457</v>
      </c>
      <c r="E176" s="3">
        <v>44645</v>
      </c>
      <c r="F176" t="s">
        <v>439</v>
      </c>
      <c r="K176">
        <v>1</v>
      </c>
      <c r="L176" t="s">
        <v>27</v>
      </c>
      <c r="M176" t="s">
        <v>458</v>
      </c>
      <c r="N176">
        <v>374</v>
      </c>
      <c r="O176" t="s">
        <v>30</v>
      </c>
      <c r="P176" t="str">
        <f t="shared" si="13"/>
        <v>Vermiculita</v>
      </c>
      <c r="Q176" s="3">
        <v>44650</v>
      </c>
      <c r="R176" s="3">
        <v>44722</v>
      </c>
      <c r="S176">
        <v>49</v>
      </c>
      <c r="T176">
        <v>148</v>
      </c>
      <c r="Y176" s="4">
        <f t="shared" si="11"/>
        <v>0.13101604278074866</v>
      </c>
      <c r="Z176" s="5">
        <f t="shared" si="12"/>
        <v>0.39572192513368987</v>
      </c>
    </row>
    <row r="177" spans="1:26" x14ac:dyDescent="0.25">
      <c r="A177" t="str">
        <f t="shared" si="10"/>
        <v>Estufa</v>
      </c>
      <c r="B177" s="2">
        <v>174</v>
      </c>
      <c r="D177" t="s">
        <v>459</v>
      </c>
      <c r="E177" s="3">
        <v>44649</v>
      </c>
      <c r="K177">
        <v>1</v>
      </c>
      <c r="L177" t="s">
        <v>78</v>
      </c>
      <c r="M177" t="s">
        <v>460</v>
      </c>
      <c r="N177">
        <v>105</v>
      </c>
      <c r="O177" t="s">
        <v>30</v>
      </c>
      <c r="P177" t="str">
        <f t="shared" si="13"/>
        <v>Vermiculita</v>
      </c>
      <c r="Q177" s="3">
        <v>44650</v>
      </c>
      <c r="Y177" s="4">
        <f t="shared" si="11"/>
        <v>0</v>
      </c>
      <c r="Z177" s="5">
        <f t="shared" si="12"/>
        <v>0</v>
      </c>
    </row>
    <row r="178" spans="1:26" x14ac:dyDescent="0.25">
      <c r="A178" t="str">
        <f t="shared" si="10"/>
        <v>Envasamento</v>
      </c>
      <c r="B178" s="2">
        <v>175</v>
      </c>
      <c r="D178" t="s">
        <v>461</v>
      </c>
      <c r="E178" s="3">
        <v>44645</v>
      </c>
      <c r="F178" t="s">
        <v>462</v>
      </c>
      <c r="K178">
        <v>1</v>
      </c>
      <c r="L178" t="s">
        <v>256</v>
      </c>
      <c r="M178" t="s">
        <v>463</v>
      </c>
      <c r="N178">
        <v>5</v>
      </c>
      <c r="O178" t="s">
        <v>30</v>
      </c>
      <c r="P178" t="str">
        <f t="shared" si="13"/>
        <v>Vermiculita</v>
      </c>
      <c r="Q178" s="3">
        <v>44650</v>
      </c>
      <c r="U178" s="3">
        <v>44670</v>
      </c>
      <c r="W178" s="3">
        <v>44739</v>
      </c>
      <c r="Y178" s="4">
        <f t="shared" si="11"/>
        <v>0</v>
      </c>
      <c r="Z178" s="5">
        <f t="shared" si="12"/>
        <v>0</v>
      </c>
    </row>
    <row r="179" spans="1:26" x14ac:dyDescent="0.25">
      <c r="A179" t="str">
        <f t="shared" si="10"/>
        <v>Rustificação</v>
      </c>
      <c r="B179" s="2">
        <v>176</v>
      </c>
      <c r="C179" s="19" t="s">
        <v>464</v>
      </c>
      <c r="D179" t="s">
        <v>465</v>
      </c>
      <c r="E179" s="3">
        <v>44646</v>
      </c>
      <c r="F179" t="s">
        <v>466</v>
      </c>
      <c r="K179">
        <v>1</v>
      </c>
      <c r="L179" t="s">
        <v>256</v>
      </c>
      <c r="M179" t="s">
        <v>467</v>
      </c>
      <c r="N179">
        <v>19</v>
      </c>
      <c r="O179" t="s">
        <v>30</v>
      </c>
      <c r="P179" t="str">
        <f t="shared" si="13"/>
        <v>Vermiculita</v>
      </c>
      <c r="Q179" s="3">
        <v>44650</v>
      </c>
      <c r="R179" s="3">
        <v>44685</v>
      </c>
      <c r="S179">
        <v>12</v>
      </c>
      <c r="T179">
        <v>13</v>
      </c>
      <c r="U179" s="3">
        <v>44729</v>
      </c>
      <c r="Y179" s="4">
        <f t="shared" si="11"/>
        <v>0.63157894736842102</v>
      </c>
      <c r="Z179" s="5">
        <f t="shared" si="12"/>
        <v>0.68421052631578949</v>
      </c>
    </row>
    <row r="180" spans="1:26" x14ac:dyDescent="0.25">
      <c r="A180" t="str">
        <f t="shared" si="10"/>
        <v>Estufa</v>
      </c>
      <c r="B180" s="2">
        <v>177</v>
      </c>
      <c r="C180" t="s">
        <v>468</v>
      </c>
      <c r="D180" t="s">
        <v>469</v>
      </c>
      <c r="E180" s="3">
        <v>44645</v>
      </c>
      <c r="F180" t="s">
        <v>439</v>
      </c>
      <c r="K180">
        <v>1</v>
      </c>
      <c r="L180" t="s">
        <v>27</v>
      </c>
      <c r="M180" t="s">
        <v>470</v>
      </c>
      <c r="N180">
        <v>377</v>
      </c>
      <c r="O180" t="s">
        <v>30</v>
      </c>
      <c r="P180" t="str">
        <f t="shared" si="13"/>
        <v>Vermiculita</v>
      </c>
      <c r="Q180" s="3">
        <v>44650</v>
      </c>
      <c r="Y180" s="4">
        <f t="shared" si="11"/>
        <v>0</v>
      </c>
      <c r="Z180" s="5">
        <f t="shared" si="12"/>
        <v>0</v>
      </c>
    </row>
    <row r="181" spans="1:26" x14ac:dyDescent="0.25">
      <c r="A181" t="str">
        <f t="shared" si="10"/>
        <v>Estufa</v>
      </c>
      <c r="B181" s="2">
        <v>178</v>
      </c>
      <c r="C181" t="s">
        <v>414</v>
      </c>
      <c r="D181" t="s">
        <v>415</v>
      </c>
      <c r="E181" s="3">
        <v>44645</v>
      </c>
      <c r="F181" t="s">
        <v>439</v>
      </c>
      <c r="K181">
        <v>1</v>
      </c>
      <c r="L181" t="s">
        <v>106</v>
      </c>
      <c r="M181" t="s">
        <v>471</v>
      </c>
      <c r="N181">
        <v>110</v>
      </c>
      <c r="O181" t="s">
        <v>30</v>
      </c>
      <c r="P181" t="str">
        <f t="shared" si="13"/>
        <v>Vermiculita</v>
      </c>
      <c r="Q181" s="3">
        <v>44651</v>
      </c>
      <c r="Y181" s="4">
        <f t="shared" si="11"/>
        <v>0</v>
      </c>
      <c r="Z181" s="5">
        <f t="shared" si="12"/>
        <v>0</v>
      </c>
    </row>
    <row r="182" spans="1:26" x14ac:dyDescent="0.25">
      <c r="A182" t="str">
        <f t="shared" si="10"/>
        <v>Rustificação</v>
      </c>
      <c r="B182" s="2">
        <v>179</v>
      </c>
      <c r="C182" t="s">
        <v>472</v>
      </c>
      <c r="D182" t="s">
        <v>473</v>
      </c>
      <c r="E182" s="3">
        <v>44649</v>
      </c>
      <c r="F182" t="s">
        <v>26</v>
      </c>
      <c r="K182">
        <v>1</v>
      </c>
      <c r="L182" t="s">
        <v>106</v>
      </c>
      <c r="M182" t="s">
        <v>474</v>
      </c>
      <c r="N182">
        <v>10</v>
      </c>
      <c r="O182" t="s">
        <v>30</v>
      </c>
      <c r="P182" t="str">
        <f t="shared" si="13"/>
        <v>Vermiculita</v>
      </c>
      <c r="Q182" s="3">
        <v>44651</v>
      </c>
      <c r="R182" s="3">
        <v>44721</v>
      </c>
      <c r="S182">
        <v>1</v>
      </c>
      <c r="T182">
        <v>3</v>
      </c>
      <c r="U182" s="3">
        <v>44739</v>
      </c>
      <c r="Y182" s="4">
        <f t="shared" si="11"/>
        <v>0.1</v>
      </c>
      <c r="Z182" s="5">
        <f t="shared" si="12"/>
        <v>0.3</v>
      </c>
    </row>
    <row r="183" spans="1:26" x14ac:dyDescent="0.25">
      <c r="A183" t="str">
        <f t="shared" si="10"/>
        <v>Estufa</v>
      </c>
      <c r="B183" s="2">
        <v>180</v>
      </c>
      <c r="C183" s="19" t="s">
        <v>475</v>
      </c>
      <c r="E183" s="3">
        <v>44646</v>
      </c>
      <c r="F183" t="s">
        <v>466</v>
      </c>
      <c r="K183">
        <v>1</v>
      </c>
      <c r="L183" t="s">
        <v>106</v>
      </c>
      <c r="M183" t="s">
        <v>476</v>
      </c>
      <c r="N183">
        <v>79</v>
      </c>
      <c r="O183" t="s">
        <v>343</v>
      </c>
      <c r="P183" t="str">
        <f t="shared" si="13"/>
        <v>Vermiculita</v>
      </c>
      <c r="Q183" s="3">
        <v>44651</v>
      </c>
      <c r="Y183" s="4">
        <f t="shared" si="11"/>
        <v>0</v>
      </c>
      <c r="Z183" s="5">
        <f t="shared" si="12"/>
        <v>0</v>
      </c>
    </row>
    <row r="184" spans="1:26" x14ac:dyDescent="0.25">
      <c r="A184" t="str">
        <f t="shared" si="10"/>
        <v>Estufa</v>
      </c>
      <c r="B184" s="2">
        <v>181</v>
      </c>
      <c r="C184" t="s">
        <v>31</v>
      </c>
      <c r="D184" t="s">
        <v>32</v>
      </c>
      <c r="E184" s="3">
        <v>44652</v>
      </c>
      <c r="F184" t="s">
        <v>26</v>
      </c>
      <c r="K184">
        <v>1</v>
      </c>
      <c r="L184" t="s">
        <v>106</v>
      </c>
      <c r="M184" t="s">
        <v>477</v>
      </c>
      <c r="N184">
        <v>54</v>
      </c>
      <c r="O184" t="s">
        <v>50</v>
      </c>
      <c r="P184" t="str">
        <f t="shared" si="13"/>
        <v>Vermiculita</v>
      </c>
      <c r="Q184" s="3">
        <v>44652</v>
      </c>
      <c r="R184" s="3">
        <v>44722</v>
      </c>
      <c r="S184">
        <v>31</v>
      </c>
      <c r="Y184" s="4">
        <f t="shared" si="11"/>
        <v>0.57407407407407407</v>
      </c>
      <c r="Z184" s="5">
        <f t="shared" si="12"/>
        <v>0</v>
      </c>
    </row>
    <row r="185" spans="1:26" x14ac:dyDescent="0.25">
      <c r="A185" t="str">
        <f t="shared" si="10"/>
        <v>Rustificação</v>
      </c>
      <c r="B185" s="2">
        <v>182</v>
      </c>
      <c r="C185" t="s">
        <v>254</v>
      </c>
      <c r="D185" t="s">
        <v>255</v>
      </c>
      <c r="E185" s="3">
        <v>44648</v>
      </c>
      <c r="F185" t="s">
        <v>26</v>
      </c>
      <c r="K185">
        <v>1</v>
      </c>
      <c r="L185" t="s">
        <v>27</v>
      </c>
      <c r="M185" t="s">
        <v>478</v>
      </c>
      <c r="N185">
        <v>342</v>
      </c>
      <c r="O185" t="s">
        <v>30</v>
      </c>
      <c r="P185" t="str">
        <f t="shared" si="13"/>
        <v>Vermiculita</v>
      </c>
      <c r="Q185" s="3">
        <v>44652</v>
      </c>
      <c r="R185" s="3">
        <v>44722</v>
      </c>
      <c r="S185">
        <v>31</v>
      </c>
      <c r="T185">
        <v>250</v>
      </c>
      <c r="U185" s="3">
        <v>44740</v>
      </c>
      <c r="Y185" s="4">
        <f t="shared" si="11"/>
        <v>9.0643274853801165E-2</v>
      </c>
      <c r="Z185" s="5">
        <f t="shared" si="12"/>
        <v>0.73099415204678364</v>
      </c>
    </row>
    <row r="186" spans="1:26" x14ac:dyDescent="0.25">
      <c r="A186" t="str">
        <f t="shared" si="10"/>
        <v>Estufa</v>
      </c>
      <c r="B186" s="2">
        <v>183</v>
      </c>
      <c r="C186" t="s">
        <v>479</v>
      </c>
      <c r="E186" s="3">
        <v>44636</v>
      </c>
      <c r="F186" t="s">
        <v>121</v>
      </c>
      <c r="K186">
        <v>2</v>
      </c>
      <c r="L186" t="s">
        <v>27</v>
      </c>
      <c r="M186" t="s">
        <v>480</v>
      </c>
      <c r="N186">
        <v>873</v>
      </c>
      <c r="O186" t="s">
        <v>30</v>
      </c>
      <c r="P186" t="str">
        <f t="shared" si="13"/>
        <v>Vermiculita</v>
      </c>
      <c r="Q186" s="3">
        <v>44652</v>
      </c>
      <c r="R186" s="3">
        <v>44697</v>
      </c>
      <c r="S186">
        <v>18</v>
      </c>
      <c r="T186">
        <v>349</v>
      </c>
      <c r="Y186" s="4">
        <f t="shared" si="11"/>
        <v>2.0618556701030927E-2</v>
      </c>
      <c r="Z186" s="5">
        <f t="shared" si="12"/>
        <v>0.39977090492554412</v>
      </c>
    </row>
    <row r="187" spans="1:26" x14ac:dyDescent="0.25">
      <c r="A187" t="str">
        <f t="shared" si="10"/>
        <v>Envasamento</v>
      </c>
      <c r="B187" s="2">
        <v>184</v>
      </c>
      <c r="C187" t="s">
        <v>481</v>
      </c>
      <c r="D187" t="s">
        <v>482</v>
      </c>
      <c r="E187" s="3">
        <v>44652</v>
      </c>
      <c r="F187" t="s">
        <v>171</v>
      </c>
      <c r="K187">
        <v>1</v>
      </c>
      <c r="L187" t="s">
        <v>27</v>
      </c>
      <c r="M187" t="s">
        <v>483</v>
      </c>
      <c r="N187">
        <v>1400</v>
      </c>
      <c r="O187" t="s">
        <v>30</v>
      </c>
      <c r="P187" t="str">
        <f t="shared" si="13"/>
        <v>Vermiculita</v>
      </c>
      <c r="Q187" s="3">
        <v>44652</v>
      </c>
      <c r="T187">
        <v>928</v>
      </c>
      <c r="U187" s="3">
        <v>44706</v>
      </c>
      <c r="W187" s="3">
        <v>44740</v>
      </c>
      <c r="Y187" s="4">
        <f t="shared" si="11"/>
        <v>0</v>
      </c>
      <c r="Z187" s="5">
        <f t="shared" si="12"/>
        <v>0.66285714285714281</v>
      </c>
    </row>
    <row r="188" spans="1:26" x14ac:dyDescent="0.25">
      <c r="A188" t="str">
        <f t="shared" si="10"/>
        <v>Estufa</v>
      </c>
      <c r="B188" s="2">
        <v>185</v>
      </c>
      <c r="C188" t="s">
        <v>149</v>
      </c>
      <c r="D188" t="s">
        <v>150</v>
      </c>
      <c r="E188" s="3">
        <v>44647</v>
      </c>
      <c r="F188" t="s">
        <v>484</v>
      </c>
      <c r="K188">
        <v>1</v>
      </c>
      <c r="L188" t="s">
        <v>106</v>
      </c>
      <c r="M188" t="s">
        <v>485</v>
      </c>
      <c r="N188">
        <v>207</v>
      </c>
      <c r="O188" t="s">
        <v>30</v>
      </c>
      <c r="P188" t="str">
        <f t="shared" si="13"/>
        <v>Vermiculita</v>
      </c>
      <c r="Q188" s="3">
        <v>44656</v>
      </c>
      <c r="Y188" s="4">
        <f t="shared" si="11"/>
        <v>0</v>
      </c>
      <c r="Z188" s="5">
        <f t="shared" si="12"/>
        <v>0</v>
      </c>
    </row>
    <row r="189" spans="1:26" x14ac:dyDescent="0.25">
      <c r="A189" t="str">
        <f t="shared" si="10"/>
        <v>Estufa</v>
      </c>
      <c r="B189" s="2">
        <v>186</v>
      </c>
      <c r="C189" t="s">
        <v>72</v>
      </c>
      <c r="D189" t="s">
        <v>73</v>
      </c>
      <c r="E189" s="3">
        <v>44655</v>
      </c>
      <c r="F189" t="s">
        <v>26</v>
      </c>
      <c r="K189">
        <v>4</v>
      </c>
      <c r="L189" t="s">
        <v>64</v>
      </c>
      <c r="N189">
        <v>4</v>
      </c>
      <c r="O189" t="s">
        <v>30</v>
      </c>
      <c r="P189" t="str">
        <f t="shared" si="13"/>
        <v>Padrão</v>
      </c>
      <c r="Q189" s="3">
        <v>44656</v>
      </c>
      <c r="R189" s="3">
        <v>44697</v>
      </c>
      <c r="S189">
        <v>2</v>
      </c>
      <c r="T189">
        <v>4</v>
      </c>
      <c r="Y189" s="4">
        <f t="shared" si="11"/>
        <v>0.5</v>
      </c>
      <c r="Z189" s="5">
        <f t="shared" si="12"/>
        <v>1</v>
      </c>
    </row>
    <row r="190" spans="1:26" x14ac:dyDescent="0.25">
      <c r="A190" t="str">
        <f t="shared" si="10"/>
        <v>Estufa</v>
      </c>
      <c r="B190" s="2">
        <v>187</v>
      </c>
      <c r="C190" s="19" t="s">
        <v>486</v>
      </c>
      <c r="E190" s="3">
        <v>44704</v>
      </c>
      <c r="F190" t="s">
        <v>487</v>
      </c>
      <c r="K190">
        <v>1</v>
      </c>
      <c r="L190" t="s">
        <v>27</v>
      </c>
      <c r="M190" t="s">
        <v>488</v>
      </c>
      <c r="N190">
        <v>1920</v>
      </c>
      <c r="O190" t="s">
        <v>30</v>
      </c>
      <c r="P190" t="str">
        <f t="shared" si="13"/>
        <v>Vermiculita</v>
      </c>
      <c r="Q190" s="3">
        <v>44657</v>
      </c>
      <c r="Y190" s="4">
        <f t="shared" si="11"/>
        <v>0</v>
      </c>
      <c r="Z190" s="5">
        <f t="shared" si="12"/>
        <v>0</v>
      </c>
    </row>
    <row r="191" spans="1:26" x14ac:dyDescent="0.25">
      <c r="A191" t="str">
        <f t="shared" si="10"/>
        <v>Rustificação</v>
      </c>
      <c r="B191" s="2">
        <v>188</v>
      </c>
      <c r="C191" t="s">
        <v>262</v>
      </c>
      <c r="D191" t="s">
        <v>263</v>
      </c>
      <c r="E191" s="3">
        <v>44655</v>
      </c>
      <c r="F191" t="s">
        <v>26</v>
      </c>
      <c r="K191">
        <v>1</v>
      </c>
      <c r="L191" t="s">
        <v>78</v>
      </c>
      <c r="M191" t="s">
        <v>489</v>
      </c>
      <c r="N191">
        <v>39</v>
      </c>
      <c r="O191" t="s">
        <v>30</v>
      </c>
      <c r="P191" t="str">
        <f t="shared" si="13"/>
        <v>Vermiculita</v>
      </c>
      <c r="Q191" s="3">
        <v>44657</v>
      </c>
      <c r="R191" s="3">
        <v>44669</v>
      </c>
      <c r="S191">
        <v>13</v>
      </c>
      <c r="T191">
        <v>24</v>
      </c>
      <c r="U191" s="3">
        <v>44739</v>
      </c>
      <c r="Y191" s="4">
        <f t="shared" si="11"/>
        <v>0.33333333333333331</v>
      </c>
      <c r="Z191" s="5">
        <f t="shared" si="12"/>
        <v>0.61538461538461542</v>
      </c>
    </row>
    <row r="192" spans="1:26" x14ac:dyDescent="0.25">
      <c r="A192" t="str">
        <f t="shared" si="10"/>
        <v>Estufa</v>
      </c>
      <c r="B192" s="2">
        <v>189</v>
      </c>
      <c r="C192" t="s">
        <v>282</v>
      </c>
      <c r="D192" t="s">
        <v>283</v>
      </c>
      <c r="E192" s="3">
        <v>44655</v>
      </c>
      <c r="F192" t="s">
        <v>26</v>
      </c>
      <c r="K192">
        <v>1</v>
      </c>
      <c r="L192" t="s">
        <v>27</v>
      </c>
      <c r="M192" t="s">
        <v>490</v>
      </c>
      <c r="N192">
        <v>1602</v>
      </c>
      <c r="O192" t="s">
        <v>30</v>
      </c>
      <c r="P192" t="str">
        <f t="shared" si="13"/>
        <v>Vermiculita</v>
      </c>
      <c r="Q192" s="3">
        <v>44657</v>
      </c>
      <c r="R192" s="3">
        <v>44711</v>
      </c>
      <c r="S192">
        <v>264</v>
      </c>
      <c r="T192">
        <v>617</v>
      </c>
      <c r="Y192" s="4">
        <f t="shared" si="11"/>
        <v>0.16479400749063669</v>
      </c>
      <c r="Z192" s="5">
        <f t="shared" si="12"/>
        <v>0.38514357053682896</v>
      </c>
    </row>
    <row r="193" spans="1:26" x14ac:dyDescent="0.25">
      <c r="A193" t="str">
        <f t="shared" si="10"/>
        <v>Rustificação</v>
      </c>
      <c r="B193" s="2">
        <v>190</v>
      </c>
      <c r="C193" t="s">
        <v>491</v>
      </c>
      <c r="D193" t="s">
        <v>492</v>
      </c>
      <c r="E193" s="3">
        <v>44648</v>
      </c>
      <c r="F193" t="s">
        <v>26</v>
      </c>
      <c r="K193">
        <v>1</v>
      </c>
      <c r="L193" t="s">
        <v>27</v>
      </c>
      <c r="M193" t="s">
        <v>493</v>
      </c>
      <c r="N193">
        <v>4439</v>
      </c>
      <c r="O193" t="s">
        <v>30</v>
      </c>
      <c r="P193" t="str">
        <f t="shared" si="13"/>
        <v>Vermiculita</v>
      </c>
      <c r="Q193" s="3">
        <v>44657</v>
      </c>
      <c r="R193" s="3">
        <v>44676</v>
      </c>
      <c r="S193">
        <v>623</v>
      </c>
      <c r="T193">
        <v>1897</v>
      </c>
      <c r="U193" s="3">
        <v>44711</v>
      </c>
      <c r="Y193" s="4">
        <f t="shared" si="11"/>
        <v>0.1403469249831043</v>
      </c>
      <c r="Z193" s="5">
        <f t="shared" si="12"/>
        <v>0.42734850191484569</v>
      </c>
    </row>
    <row r="194" spans="1:26" x14ac:dyDescent="0.25">
      <c r="A194" t="str">
        <f t="shared" si="10"/>
        <v>Envasamento</v>
      </c>
      <c r="B194" s="2">
        <v>191</v>
      </c>
      <c r="C194" s="19" t="s">
        <v>494</v>
      </c>
      <c r="D194" t="s">
        <v>495</v>
      </c>
      <c r="E194" s="3">
        <v>44653</v>
      </c>
      <c r="F194" t="s">
        <v>496</v>
      </c>
      <c r="K194">
        <v>1</v>
      </c>
      <c r="L194" t="s">
        <v>27</v>
      </c>
      <c r="M194" t="s">
        <v>497</v>
      </c>
      <c r="N194">
        <v>642</v>
      </c>
      <c r="O194" t="s">
        <v>30</v>
      </c>
      <c r="P194" t="str">
        <f t="shared" si="13"/>
        <v>Vermiculita</v>
      </c>
      <c r="Q194" s="3">
        <v>44657</v>
      </c>
      <c r="R194" s="3">
        <v>44676</v>
      </c>
      <c r="S194">
        <v>4</v>
      </c>
      <c r="T194">
        <v>183</v>
      </c>
      <c r="U194" s="3">
        <v>44711</v>
      </c>
      <c r="W194" s="3">
        <v>44740</v>
      </c>
      <c r="Y194" s="4">
        <f t="shared" si="11"/>
        <v>6.2305295950155761E-3</v>
      </c>
      <c r="Z194" s="5">
        <f t="shared" si="12"/>
        <v>0.28504672897196259</v>
      </c>
    </row>
    <row r="195" spans="1:26" x14ac:dyDescent="0.25">
      <c r="A195" t="str">
        <f t="shared" si="10"/>
        <v>Estufa</v>
      </c>
      <c r="B195" s="2">
        <v>192</v>
      </c>
      <c r="C195" t="s">
        <v>254</v>
      </c>
      <c r="D195" t="s">
        <v>255</v>
      </c>
      <c r="E195" s="3">
        <v>44655</v>
      </c>
      <c r="F195" t="s">
        <v>412</v>
      </c>
      <c r="K195">
        <v>2</v>
      </c>
      <c r="L195" t="s">
        <v>27</v>
      </c>
      <c r="M195" t="s">
        <v>498</v>
      </c>
      <c r="N195">
        <v>816</v>
      </c>
      <c r="O195" t="s">
        <v>30</v>
      </c>
      <c r="P195" t="str">
        <f t="shared" si="13"/>
        <v>Vermiculita</v>
      </c>
      <c r="Q195" s="3">
        <v>44658</v>
      </c>
      <c r="R195" s="3">
        <v>44732</v>
      </c>
      <c r="S195">
        <v>5</v>
      </c>
      <c r="T195">
        <f>349+345</f>
        <v>694</v>
      </c>
      <c r="Y195" s="4">
        <f t="shared" si="11"/>
        <v>6.1274509803921568E-3</v>
      </c>
      <c r="Z195" s="5">
        <f t="shared" si="12"/>
        <v>0.85049019607843135</v>
      </c>
    </row>
    <row r="196" spans="1:26" x14ac:dyDescent="0.25">
      <c r="A196" t="str">
        <f t="shared" ref="A196:A259" si="14">IF(W196&gt;R196,"Envasamento",IF(U196&gt;R196,"Rustificação",IF(Q196&gt;0,"Estufa","Sem dados")))</f>
        <v>Rustificação</v>
      </c>
      <c r="B196" s="2">
        <v>193</v>
      </c>
      <c r="C196" t="s">
        <v>499</v>
      </c>
      <c r="E196" s="3">
        <v>44653</v>
      </c>
      <c r="F196" t="s">
        <v>496</v>
      </c>
      <c r="K196">
        <v>1</v>
      </c>
      <c r="L196" t="s">
        <v>27</v>
      </c>
      <c r="M196" t="s">
        <v>500</v>
      </c>
      <c r="N196">
        <v>1350</v>
      </c>
      <c r="O196" t="s">
        <v>30</v>
      </c>
      <c r="P196" t="str">
        <f t="shared" si="13"/>
        <v>Vermiculita</v>
      </c>
      <c r="Q196" s="3">
        <v>44659</v>
      </c>
      <c r="R196" s="3">
        <v>44676</v>
      </c>
      <c r="S196">
        <v>49</v>
      </c>
      <c r="T196">
        <v>877</v>
      </c>
      <c r="U196" s="3">
        <v>44706</v>
      </c>
      <c r="Y196" s="4">
        <f t="shared" ref="Y196:Y215" si="15">S196/N196</f>
        <v>3.6296296296296299E-2</v>
      </c>
      <c r="Z196" s="5">
        <f t="shared" ref="Z196:Z215" si="16">T196/N196</f>
        <v>0.64962962962962967</v>
      </c>
    </row>
    <row r="197" spans="1:26" x14ac:dyDescent="0.25">
      <c r="A197" t="str">
        <f t="shared" si="14"/>
        <v>Estufa</v>
      </c>
      <c r="B197" s="2">
        <v>194</v>
      </c>
      <c r="C197" t="s">
        <v>501</v>
      </c>
      <c r="D197" t="s">
        <v>217</v>
      </c>
      <c r="E197" s="3">
        <v>44653</v>
      </c>
      <c r="F197" t="s">
        <v>496</v>
      </c>
      <c r="K197">
        <v>1</v>
      </c>
      <c r="L197" t="s">
        <v>78</v>
      </c>
      <c r="M197" t="s">
        <v>502</v>
      </c>
      <c r="N197">
        <v>30</v>
      </c>
      <c r="O197" t="s">
        <v>30</v>
      </c>
      <c r="P197" t="str">
        <f t="shared" ref="P197:P255" si="17">IF(L197="Tubete","Padrão","Vermiculita")</f>
        <v>Vermiculita</v>
      </c>
      <c r="Q197" s="3">
        <v>44659</v>
      </c>
      <c r="Y197" s="4">
        <f t="shared" si="15"/>
        <v>0</v>
      </c>
      <c r="Z197" s="5">
        <f t="shared" si="16"/>
        <v>0</v>
      </c>
    </row>
    <row r="198" spans="1:26" x14ac:dyDescent="0.25">
      <c r="A198" t="str">
        <f t="shared" si="14"/>
        <v>Rustificação</v>
      </c>
      <c r="B198" s="2">
        <v>195</v>
      </c>
      <c r="C198" s="19" t="s">
        <v>503</v>
      </c>
      <c r="D198" t="s">
        <v>504</v>
      </c>
      <c r="F198" t="s">
        <v>505</v>
      </c>
      <c r="K198">
        <v>1</v>
      </c>
      <c r="L198" t="s">
        <v>106</v>
      </c>
      <c r="M198" t="s">
        <v>506</v>
      </c>
      <c r="N198">
        <v>30</v>
      </c>
      <c r="O198" t="s">
        <v>30</v>
      </c>
      <c r="P198" t="str">
        <f t="shared" si="17"/>
        <v>Vermiculita</v>
      </c>
      <c r="Q198" s="3">
        <v>44659</v>
      </c>
      <c r="R198" s="3">
        <v>44713</v>
      </c>
      <c r="S198">
        <v>1</v>
      </c>
      <c r="T198">
        <v>5</v>
      </c>
      <c r="U198" s="3">
        <v>44739</v>
      </c>
      <c r="Y198" s="4">
        <f t="shared" si="15"/>
        <v>3.3333333333333333E-2</v>
      </c>
      <c r="Z198" s="5">
        <f t="shared" si="16"/>
        <v>0.16666666666666666</v>
      </c>
    </row>
    <row r="199" spans="1:26" x14ac:dyDescent="0.25">
      <c r="A199" t="str">
        <f t="shared" si="14"/>
        <v>Estufa</v>
      </c>
      <c r="B199" s="2">
        <v>196</v>
      </c>
      <c r="C199" t="s">
        <v>507</v>
      </c>
      <c r="D199" t="s">
        <v>508</v>
      </c>
      <c r="E199" s="3">
        <v>44653</v>
      </c>
      <c r="F199" t="s">
        <v>496</v>
      </c>
      <c r="K199">
        <v>1</v>
      </c>
      <c r="L199" t="s">
        <v>106</v>
      </c>
      <c r="M199" t="s">
        <v>509</v>
      </c>
      <c r="N199">
        <v>200</v>
      </c>
      <c r="O199" t="s">
        <v>30</v>
      </c>
      <c r="P199" t="str">
        <f t="shared" si="17"/>
        <v>Vermiculita</v>
      </c>
      <c r="Q199" s="3">
        <v>44659</v>
      </c>
      <c r="Y199" s="4">
        <f t="shared" si="15"/>
        <v>0</v>
      </c>
      <c r="Z199" s="5">
        <f t="shared" si="16"/>
        <v>0</v>
      </c>
    </row>
    <row r="200" spans="1:26" x14ac:dyDescent="0.25">
      <c r="A200" t="str">
        <f t="shared" si="14"/>
        <v>Rustificação</v>
      </c>
      <c r="B200" s="2">
        <v>197</v>
      </c>
      <c r="C200" t="s">
        <v>510</v>
      </c>
      <c r="D200" t="s">
        <v>511</v>
      </c>
      <c r="E200" s="3">
        <v>44593</v>
      </c>
      <c r="K200">
        <v>1</v>
      </c>
      <c r="L200" t="s">
        <v>27</v>
      </c>
      <c r="M200" t="s">
        <v>512</v>
      </c>
      <c r="N200">
        <v>160</v>
      </c>
      <c r="O200" t="s">
        <v>30</v>
      </c>
      <c r="P200" t="str">
        <f t="shared" si="17"/>
        <v>Vermiculita</v>
      </c>
      <c r="Q200" s="3">
        <v>44659</v>
      </c>
      <c r="R200" s="3">
        <v>44713</v>
      </c>
      <c r="S200">
        <v>6</v>
      </c>
      <c r="T200">
        <v>7</v>
      </c>
      <c r="U200" s="3">
        <v>44739</v>
      </c>
      <c r="Y200" s="4">
        <f t="shared" si="15"/>
        <v>3.7499999999999999E-2</v>
      </c>
      <c r="Z200" s="5">
        <f t="shared" si="16"/>
        <v>4.3749999999999997E-2</v>
      </c>
    </row>
    <row r="201" spans="1:26" x14ac:dyDescent="0.25">
      <c r="A201" t="str">
        <f t="shared" si="14"/>
        <v>Estufa</v>
      </c>
      <c r="B201" s="2">
        <v>198</v>
      </c>
      <c r="C201" t="s">
        <v>254</v>
      </c>
      <c r="D201" t="s">
        <v>255</v>
      </c>
      <c r="E201" s="3">
        <v>44658</v>
      </c>
      <c r="F201" t="s">
        <v>26</v>
      </c>
      <c r="K201">
        <v>1</v>
      </c>
      <c r="L201" t="s">
        <v>27</v>
      </c>
      <c r="M201" t="s">
        <v>513</v>
      </c>
      <c r="N201">
        <v>244</v>
      </c>
      <c r="O201" t="s">
        <v>30</v>
      </c>
      <c r="P201" t="str">
        <f t="shared" si="17"/>
        <v>Vermiculita</v>
      </c>
      <c r="Q201" s="3">
        <v>44659</v>
      </c>
      <c r="R201" s="3">
        <v>44732</v>
      </c>
      <c r="S201">
        <v>15</v>
      </c>
      <c r="T201">
        <v>201</v>
      </c>
      <c r="Y201" s="4">
        <f t="shared" si="15"/>
        <v>6.1475409836065573E-2</v>
      </c>
      <c r="Z201" s="5">
        <f t="shared" si="16"/>
        <v>0.82377049180327866</v>
      </c>
    </row>
    <row r="202" spans="1:26" x14ac:dyDescent="0.25">
      <c r="A202" t="str">
        <f t="shared" si="14"/>
        <v>Estufa</v>
      </c>
      <c r="B202" s="2">
        <v>199</v>
      </c>
      <c r="C202" t="s">
        <v>186</v>
      </c>
      <c r="D202" t="s">
        <v>187</v>
      </c>
      <c r="E202" s="3">
        <v>44655</v>
      </c>
      <c r="F202" t="s">
        <v>26</v>
      </c>
      <c r="K202">
        <v>1</v>
      </c>
      <c r="L202" t="s">
        <v>27</v>
      </c>
      <c r="M202" t="s">
        <v>514</v>
      </c>
      <c r="N202">
        <v>353</v>
      </c>
      <c r="O202" t="s">
        <v>30</v>
      </c>
      <c r="P202" t="str">
        <f t="shared" si="17"/>
        <v>Vermiculita</v>
      </c>
      <c r="Q202" s="3">
        <v>44659</v>
      </c>
      <c r="R202" s="3">
        <v>44697</v>
      </c>
      <c r="S202">
        <v>244</v>
      </c>
      <c r="T202">
        <v>242</v>
      </c>
      <c r="Y202" s="4">
        <f t="shared" si="15"/>
        <v>0.69121813031161472</v>
      </c>
      <c r="Z202" s="5">
        <f t="shared" si="16"/>
        <v>0.68555240793201133</v>
      </c>
    </row>
    <row r="203" spans="1:26" x14ac:dyDescent="0.25">
      <c r="A203" t="str">
        <f t="shared" si="14"/>
        <v>Estufa</v>
      </c>
      <c r="B203" s="2">
        <v>200</v>
      </c>
      <c r="C203" t="s">
        <v>254</v>
      </c>
      <c r="D203" t="s">
        <v>255</v>
      </c>
      <c r="E203" s="3">
        <v>44621</v>
      </c>
      <c r="F203" t="s">
        <v>515</v>
      </c>
      <c r="K203">
        <v>1</v>
      </c>
      <c r="L203" t="s">
        <v>106</v>
      </c>
      <c r="M203" t="s">
        <v>516</v>
      </c>
      <c r="N203">
        <v>48</v>
      </c>
      <c r="O203" t="s">
        <v>30</v>
      </c>
      <c r="P203" t="str">
        <f t="shared" si="17"/>
        <v>Vermiculita</v>
      </c>
      <c r="Q203" s="3">
        <v>44659</v>
      </c>
      <c r="R203" s="3">
        <v>44732</v>
      </c>
      <c r="S203">
        <v>2</v>
      </c>
      <c r="T203">
        <v>32</v>
      </c>
      <c r="Y203" s="4">
        <f t="shared" si="15"/>
        <v>4.1666666666666664E-2</v>
      </c>
      <c r="Z203" s="5">
        <f t="shared" si="16"/>
        <v>0.66666666666666663</v>
      </c>
    </row>
    <row r="204" spans="1:26" x14ac:dyDescent="0.25">
      <c r="A204" t="s">
        <v>0</v>
      </c>
      <c r="B204" s="2">
        <v>201</v>
      </c>
      <c r="C204" t="s">
        <v>31</v>
      </c>
      <c r="D204" t="s">
        <v>32</v>
      </c>
      <c r="E204" s="3">
        <v>44657</v>
      </c>
      <c r="F204" t="s">
        <v>26</v>
      </c>
      <c r="K204">
        <v>1</v>
      </c>
      <c r="L204" t="s">
        <v>517</v>
      </c>
      <c r="N204">
        <v>13</v>
      </c>
      <c r="O204" t="s">
        <v>30</v>
      </c>
      <c r="P204" t="str">
        <f t="shared" si="17"/>
        <v>Vermiculita</v>
      </c>
      <c r="Q204" s="3">
        <v>44659</v>
      </c>
      <c r="Y204" s="4">
        <f t="shared" si="15"/>
        <v>0</v>
      </c>
      <c r="Z204" s="5">
        <f t="shared" si="16"/>
        <v>0</v>
      </c>
    </row>
    <row r="205" spans="1:26" x14ac:dyDescent="0.25">
      <c r="A205" t="str">
        <f t="shared" si="14"/>
        <v>Envasamento</v>
      </c>
      <c r="B205" s="2">
        <v>202</v>
      </c>
      <c r="C205" t="s">
        <v>262</v>
      </c>
      <c r="D205" t="s">
        <v>263</v>
      </c>
      <c r="E205" s="3">
        <v>44655</v>
      </c>
      <c r="F205" t="s">
        <v>26</v>
      </c>
      <c r="K205">
        <v>1</v>
      </c>
      <c r="L205" t="s">
        <v>517</v>
      </c>
      <c r="M205" t="s">
        <v>518</v>
      </c>
      <c r="N205">
        <v>20</v>
      </c>
      <c r="O205" t="s">
        <v>30</v>
      </c>
      <c r="P205" t="str">
        <f t="shared" si="17"/>
        <v>Vermiculita</v>
      </c>
      <c r="Q205" s="3">
        <v>44659</v>
      </c>
      <c r="R205" s="3">
        <v>44685</v>
      </c>
      <c r="S205">
        <v>12</v>
      </c>
      <c r="T205">
        <v>13</v>
      </c>
      <c r="U205" s="3">
        <v>44739</v>
      </c>
      <c r="W205" s="3">
        <v>44767</v>
      </c>
      <c r="Y205" s="4">
        <f t="shared" si="15"/>
        <v>0.6</v>
      </c>
      <c r="Z205" s="5">
        <f t="shared" si="16"/>
        <v>0.65</v>
      </c>
    </row>
    <row r="206" spans="1:26" x14ac:dyDescent="0.25">
      <c r="A206" t="str">
        <f t="shared" si="14"/>
        <v>Estufa</v>
      </c>
      <c r="B206" s="2">
        <v>203</v>
      </c>
      <c r="C206" t="s">
        <v>519</v>
      </c>
      <c r="E206" s="3">
        <v>44653</v>
      </c>
      <c r="F206" t="s">
        <v>496</v>
      </c>
      <c r="K206">
        <v>1</v>
      </c>
      <c r="L206" t="s">
        <v>78</v>
      </c>
      <c r="M206" t="s">
        <v>520</v>
      </c>
      <c r="N206">
        <v>19</v>
      </c>
      <c r="O206" t="s">
        <v>30</v>
      </c>
      <c r="P206" t="str">
        <f t="shared" si="17"/>
        <v>Vermiculita</v>
      </c>
      <c r="Q206" s="3">
        <v>44659</v>
      </c>
      <c r="Y206" s="4">
        <f t="shared" si="15"/>
        <v>0</v>
      </c>
      <c r="Z206" s="5">
        <f t="shared" si="16"/>
        <v>0</v>
      </c>
    </row>
    <row r="207" spans="1:26" x14ac:dyDescent="0.25">
      <c r="A207" t="str">
        <f t="shared" si="14"/>
        <v>Estufa</v>
      </c>
      <c r="B207" s="2">
        <v>204</v>
      </c>
      <c r="C207" s="19" t="s">
        <v>521</v>
      </c>
      <c r="E207" s="3">
        <v>44653</v>
      </c>
      <c r="F207" t="s">
        <v>496</v>
      </c>
      <c r="K207">
        <v>34</v>
      </c>
      <c r="L207" t="s">
        <v>64</v>
      </c>
      <c r="M207">
        <v>222.76</v>
      </c>
      <c r="N207">
        <v>34</v>
      </c>
      <c r="O207" t="s">
        <v>30</v>
      </c>
      <c r="P207" t="s">
        <v>107</v>
      </c>
      <c r="Q207" s="3">
        <v>44659</v>
      </c>
      <c r="Y207" s="4">
        <f t="shared" si="15"/>
        <v>0</v>
      </c>
      <c r="Z207" s="5">
        <f t="shared" si="16"/>
        <v>0</v>
      </c>
    </row>
    <row r="208" spans="1:26" x14ac:dyDescent="0.25">
      <c r="A208" t="str">
        <f t="shared" si="14"/>
        <v>Estufa</v>
      </c>
      <c r="B208" s="2">
        <v>205</v>
      </c>
      <c r="C208" t="s">
        <v>472</v>
      </c>
      <c r="D208" t="s">
        <v>473</v>
      </c>
      <c r="E208" s="3">
        <v>44655</v>
      </c>
      <c r="F208" t="s">
        <v>26</v>
      </c>
      <c r="K208">
        <v>3</v>
      </c>
      <c r="L208" t="s">
        <v>64</v>
      </c>
      <c r="M208" t="s">
        <v>522</v>
      </c>
      <c r="N208">
        <v>3</v>
      </c>
      <c r="O208" t="s">
        <v>30</v>
      </c>
      <c r="P208" t="str">
        <f t="shared" si="17"/>
        <v>Padrão</v>
      </c>
      <c r="Q208" s="3">
        <v>44659</v>
      </c>
      <c r="Y208" s="4">
        <f t="shared" si="15"/>
        <v>0</v>
      </c>
      <c r="Z208" s="5">
        <f t="shared" si="16"/>
        <v>0</v>
      </c>
    </row>
    <row r="209" spans="1:26" x14ac:dyDescent="0.25">
      <c r="A209" t="str">
        <f t="shared" si="14"/>
        <v>Estufa</v>
      </c>
      <c r="B209" s="2">
        <v>206</v>
      </c>
      <c r="C209" t="s">
        <v>523</v>
      </c>
      <c r="D209" t="s">
        <v>25</v>
      </c>
      <c r="E209" s="3">
        <v>44658</v>
      </c>
      <c r="F209" t="s">
        <v>26</v>
      </c>
      <c r="K209">
        <v>1</v>
      </c>
      <c r="L209" t="s">
        <v>64</v>
      </c>
      <c r="M209" t="s">
        <v>524</v>
      </c>
      <c r="N209">
        <v>1</v>
      </c>
      <c r="O209" t="s">
        <v>30</v>
      </c>
      <c r="P209" t="str">
        <f t="shared" si="17"/>
        <v>Padrão</v>
      </c>
      <c r="Q209" s="3">
        <v>44659</v>
      </c>
      <c r="Y209" s="4">
        <f t="shared" si="15"/>
        <v>0</v>
      </c>
      <c r="Z209" s="5">
        <f t="shared" si="16"/>
        <v>0</v>
      </c>
    </row>
    <row r="210" spans="1:26" x14ac:dyDescent="0.25">
      <c r="A210" t="str">
        <f t="shared" si="14"/>
        <v>Rustificação</v>
      </c>
      <c r="B210" s="2">
        <v>207</v>
      </c>
      <c r="C210" t="s">
        <v>254</v>
      </c>
      <c r="D210" t="s">
        <v>525</v>
      </c>
      <c r="E210" s="3">
        <v>44655</v>
      </c>
      <c r="F210" t="s">
        <v>26</v>
      </c>
      <c r="K210">
        <v>1</v>
      </c>
      <c r="L210" t="s">
        <v>27</v>
      </c>
      <c r="M210" t="s">
        <v>526</v>
      </c>
      <c r="N210">
        <v>182</v>
      </c>
      <c r="O210" t="s">
        <v>30</v>
      </c>
      <c r="P210" t="str">
        <f t="shared" si="17"/>
        <v>Vermiculita</v>
      </c>
      <c r="Q210" s="3">
        <v>44655</v>
      </c>
      <c r="R210" s="3">
        <v>44740</v>
      </c>
      <c r="S210">
        <v>6</v>
      </c>
      <c r="T210">
        <v>167</v>
      </c>
      <c r="U210" s="3">
        <v>44792</v>
      </c>
      <c r="V210" s="3">
        <v>180</v>
      </c>
      <c r="Y210" s="4">
        <f t="shared" si="15"/>
        <v>3.2967032967032968E-2</v>
      </c>
      <c r="Z210" s="5">
        <f t="shared" si="16"/>
        <v>0.91758241758241754</v>
      </c>
    </row>
    <row r="211" spans="1:26" x14ac:dyDescent="0.25">
      <c r="A211" t="str">
        <f t="shared" si="14"/>
        <v>Rustificação</v>
      </c>
      <c r="B211" s="2">
        <v>208</v>
      </c>
      <c r="C211" t="s">
        <v>527</v>
      </c>
      <c r="D211" t="s">
        <v>528</v>
      </c>
      <c r="E211" s="3">
        <v>44661</v>
      </c>
      <c r="F211" t="s">
        <v>59</v>
      </c>
      <c r="K211">
        <v>1</v>
      </c>
      <c r="L211" t="s">
        <v>106</v>
      </c>
      <c r="M211">
        <v>13.73</v>
      </c>
      <c r="N211">
        <v>36</v>
      </c>
      <c r="O211" t="s">
        <v>30</v>
      </c>
      <c r="P211" t="str">
        <f t="shared" si="17"/>
        <v>Vermiculita</v>
      </c>
      <c r="Q211" s="3">
        <v>44662</v>
      </c>
      <c r="R211" s="3">
        <v>44721</v>
      </c>
      <c r="S211">
        <v>16</v>
      </c>
      <c r="T211">
        <v>18</v>
      </c>
      <c r="U211" s="3">
        <v>44739</v>
      </c>
      <c r="Y211" s="4">
        <f t="shared" si="15"/>
        <v>0.44444444444444442</v>
      </c>
      <c r="Z211" s="5">
        <f t="shared" si="16"/>
        <v>0.5</v>
      </c>
    </row>
    <row r="212" spans="1:26" x14ac:dyDescent="0.25">
      <c r="A212" t="str">
        <f t="shared" si="14"/>
        <v>Estufa</v>
      </c>
      <c r="B212" s="2">
        <v>209</v>
      </c>
      <c r="C212" t="s">
        <v>529</v>
      </c>
      <c r="D212" t="s">
        <v>530</v>
      </c>
      <c r="E212" s="3" t="s">
        <v>531</v>
      </c>
      <c r="F212" t="s">
        <v>515</v>
      </c>
      <c r="K212">
        <v>1</v>
      </c>
      <c r="L212" t="s">
        <v>106</v>
      </c>
      <c r="M212" t="s">
        <v>532</v>
      </c>
      <c r="N212">
        <v>95</v>
      </c>
      <c r="O212" t="s">
        <v>30</v>
      </c>
      <c r="P212" t="str">
        <f t="shared" si="17"/>
        <v>Vermiculita</v>
      </c>
      <c r="Q212" s="3">
        <v>44662</v>
      </c>
      <c r="Y212" s="4">
        <f t="shared" si="15"/>
        <v>0</v>
      </c>
      <c r="Z212" s="5">
        <f t="shared" si="16"/>
        <v>0</v>
      </c>
    </row>
    <row r="213" spans="1:26" x14ac:dyDescent="0.25">
      <c r="A213" t="str">
        <f t="shared" si="14"/>
        <v>Estufa</v>
      </c>
      <c r="B213" s="10">
        <v>210</v>
      </c>
      <c r="C213" t="s">
        <v>533</v>
      </c>
      <c r="D213" t="s">
        <v>534</v>
      </c>
      <c r="E213" s="3">
        <v>44661</v>
      </c>
      <c r="F213" t="s">
        <v>535</v>
      </c>
      <c r="K213">
        <v>1</v>
      </c>
      <c r="L213" t="s">
        <v>27</v>
      </c>
      <c r="M213" t="s">
        <v>536</v>
      </c>
      <c r="N213">
        <v>368</v>
      </c>
      <c r="O213" t="s">
        <v>30</v>
      </c>
      <c r="P213" t="str">
        <f t="shared" si="17"/>
        <v>Vermiculita</v>
      </c>
      <c r="Q213" s="3">
        <v>44662</v>
      </c>
      <c r="R213" s="3">
        <v>44783</v>
      </c>
      <c r="S213">
        <v>3</v>
      </c>
      <c r="Y213" s="4">
        <f t="shared" si="15"/>
        <v>8.152173913043478E-3</v>
      </c>
      <c r="Z213" s="5">
        <f t="shared" si="16"/>
        <v>0</v>
      </c>
    </row>
    <row r="214" spans="1:26" x14ac:dyDescent="0.25">
      <c r="A214" t="str">
        <f t="shared" si="14"/>
        <v>Envasamento</v>
      </c>
      <c r="B214" s="10">
        <v>211</v>
      </c>
      <c r="C214" t="s">
        <v>537</v>
      </c>
      <c r="D214" t="s">
        <v>538</v>
      </c>
      <c r="E214" s="3">
        <v>44655</v>
      </c>
      <c r="F214" t="s">
        <v>26</v>
      </c>
      <c r="K214">
        <v>1</v>
      </c>
      <c r="L214" t="s">
        <v>27</v>
      </c>
      <c r="M214" t="s">
        <v>539</v>
      </c>
      <c r="N214">
        <v>541</v>
      </c>
      <c r="O214" t="s">
        <v>30</v>
      </c>
      <c r="P214" t="str">
        <f t="shared" si="17"/>
        <v>Vermiculita</v>
      </c>
      <c r="Q214" s="3">
        <v>44662</v>
      </c>
      <c r="R214" s="3">
        <v>44713</v>
      </c>
      <c r="S214">
        <v>21</v>
      </c>
      <c r="T214">
        <v>29</v>
      </c>
      <c r="U214" s="3">
        <v>44739</v>
      </c>
      <c r="W214" s="3">
        <v>44755</v>
      </c>
      <c r="Y214" s="4">
        <f t="shared" si="15"/>
        <v>3.8817005545286505E-2</v>
      </c>
      <c r="Z214" s="5">
        <f t="shared" si="16"/>
        <v>5.3604436229205174E-2</v>
      </c>
    </row>
    <row r="215" spans="1:26" x14ac:dyDescent="0.25">
      <c r="A215" t="str">
        <f t="shared" si="14"/>
        <v>Envasamento</v>
      </c>
      <c r="B215" s="10">
        <v>212</v>
      </c>
      <c r="C215" t="s">
        <v>540</v>
      </c>
      <c r="E215" s="3">
        <v>44653</v>
      </c>
      <c r="F215" t="s">
        <v>496</v>
      </c>
      <c r="K215">
        <v>1</v>
      </c>
      <c r="L215" t="s">
        <v>106</v>
      </c>
      <c r="M215" t="s">
        <v>425</v>
      </c>
      <c r="N215">
        <v>373</v>
      </c>
      <c r="O215" t="s">
        <v>30</v>
      </c>
      <c r="P215" t="str">
        <f t="shared" si="17"/>
        <v>Vermiculita</v>
      </c>
      <c r="Q215" s="3">
        <v>44662</v>
      </c>
      <c r="R215" s="3">
        <v>44713</v>
      </c>
      <c r="S215">
        <v>9</v>
      </c>
      <c r="T215">
        <v>20</v>
      </c>
      <c r="U215" s="3">
        <v>44739</v>
      </c>
      <c r="W215" s="3">
        <v>44767</v>
      </c>
      <c r="Y215" s="4">
        <f t="shared" si="15"/>
        <v>2.4128686327077747E-2</v>
      </c>
      <c r="Z215" s="5">
        <f t="shared" si="16"/>
        <v>5.3619302949061663E-2</v>
      </c>
    </row>
    <row r="216" spans="1:26" x14ac:dyDescent="0.25">
      <c r="A216" t="str">
        <f t="shared" si="14"/>
        <v>Estufa</v>
      </c>
      <c r="B216" s="10">
        <v>213</v>
      </c>
      <c r="C216" s="19" t="s">
        <v>541</v>
      </c>
      <c r="E216" s="3">
        <v>44661</v>
      </c>
      <c r="F216" t="s">
        <v>535</v>
      </c>
      <c r="K216">
        <v>1</v>
      </c>
      <c r="L216" t="s">
        <v>106</v>
      </c>
      <c r="M216" t="s">
        <v>542</v>
      </c>
      <c r="N216">
        <v>55</v>
      </c>
      <c r="O216" t="s">
        <v>30</v>
      </c>
      <c r="P216" t="str">
        <f t="shared" si="17"/>
        <v>Vermiculita</v>
      </c>
      <c r="Q216" s="3">
        <v>44662</v>
      </c>
      <c r="Y216" s="4">
        <f t="shared" ref="Y216:Y275" si="18">S216/N216</f>
        <v>0</v>
      </c>
      <c r="Z216" s="5">
        <f t="shared" ref="Z216:Z275" si="19">T216/N216</f>
        <v>0</v>
      </c>
    </row>
    <row r="217" spans="1:26" x14ac:dyDescent="0.25">
      <c r="A217" t="str">
        <f t="shared" si="14"/>
        <v>Rustificação</v>
      </c>
      <c r="B217" s="10">
        <v>214</v>
      </c>
      <c r="C217" t="s">
        <v>186</v>
      </c>
      <c r="D217" t="s">
        <v>187</v>
      </c>
      <c r="E217" s="3">
        <v>44661</v>
      </c>
      <c r="F217" t="s">
        <v>59</v>
      </c>
      <c r="K217">
        <v>1</v>
      </c>
      <c r="L217" t="s">
        <v>106</v>
      </c>
      <c r="M217" t="s">
        <v>543</v>
      </c>
      <c r="N217">
        <v>148</v>
      </c>
      <c r="O217" t="s">
        <v>30</v>
      </c>
      <c r="P217" t="str">
        <f t="shared" si="17"/>
        <v>Vermiculita</v>
      </c>
      <c r="Q217" s="3">
        <v>44662</v>
      </c>
      <c r="R217" s="3">
        <v>44713</v>
      </c>
      <c r="S217">
        <v>57</v>
      </c>
      <c r="T217">
        <v>77</v>
      </c>
      <c r="U217" s="3">
        <v>44739</v>
      </c>
      <c r="Y217" s="4">
        <f t="shared" si="18"/>
        <v>0.38513513513513514</v>
      </c>
      <c r="Z217" s="5">
        <f t="shared" si="19"/>
        <v>0.52027027027027029</v>
      </c>
    </row>
    <row r="218" spans="1:26" x14ac:dyDescent="0.25">
      <c r="A218" t="str">
        <f t="shared" si="14"/>
        <v>Estufa</v>
      </c>
      <c r="B218" s="10">
        <v>215</v>
      </c>
      <c r="C218" t="s">
        <v>544</v>
      </c>
      <c r="D218" t="s">
        <v>545</v>
      </c>
      <c r="E218" s="3">
        <v>44630</v>
      </c>
      <c r="F218" t="s">
        <v>59</v>
      </c>
      <c r="K218">
        <v>2</v>
      </c>
      <c r="L218" t="s">
        <v>27</v>
      </c>
      <c r="M218" t="s">
        <v>546</v>
      </c>
      <c r="N218">
        <v>1079</v>
      </c>
      <c r="O218" t="s">
        <v>30</v>
      </c>
      <c r="P218" t="str">
        <f t="shared" si="17"/>
        <v>Vermiculita</v>
      </c>
      <c r="Q218" s="3">
        <v>44663</v>
      </c>
      <c r="R218" s="3">
        <v>44711</v>
      </c>
      <c r="S218">
        <v>115</v>
      </c>
      <c r="T218">
        <v>268</v>
      </c>
      <c r="Y218" s="4">
        <f t="shared" si="18"/>
        <v>0.10658016682113068</v>
      </c>
      <c r="Z218" s="5">
        <f t="shared" si="19"/>
        <v>0.24837812789620017</v>
      </c>
    </row>
    <row r="219" spans="1:26" x14ac:dyDescent="0.25">
      <c r="A219" t="str">
        <f t="shared" si="14"/>
        <v>Estufa</v>
      </c>
      <c r="B219" s="10">
        <v>216</v>
      </c>
      <c r="C219" t="s">
        <v>547</v>
      </c>
      <c r="D219" t="s">
        <v>508</v>
      </c>
      <c r="E219" s="3">
        <v>44606</v>
      </c>
      <c r="F219" t="s">
        <v>224</v>
      </c>
      <c r="K219">
        <v>1</v>
      </c>
      <c r="L219" t="s">
        <v>27</v>
      </c>
      <c r="M219" t="s">
        <v>548</v>
      </c>
      <c r="N219">
        <v>4630</v>
      </c>
      <c r="O219" t="s">
        <v>30</v>
      </c>
      <c r="P219" t="str">
        <f t="shared" si="17"/>
        <v>Vermiculita</v>
      </c>
      <c r="Q219" s="3">
        <v>44663</v>
      </c>
      <c r="R219" s="3">
        <v>44732</v>
      </c>
      <c r="S219">
        <v>2</v>
      </c>
      <c r="T219">
        <v>6</v>
      </c>
      <c r="Y219" s="4">
        <f t="shared" si="18"/>
        <v>4.3196544276457883E-4</v>
      </c>
      <c r="Z219" s="5">
        <f t="shared" si="19"/>
        <v>1.2958963282937365E-3</v>
      </c>
    </row>
    <row r="220" spans="1:26" x14ac:dyDescent="0.25">
      <c r="A220" t="str">
        <f t="shared" si="14"/>
        <v>Estufa</v>
      </c>
      <c r="B220" s="10">
        <v>217</v>
      </c>
      <c r="C220" t="s">
        <v>549</v>
      </c>
      <c r="D220" t="s">
        <v>550</v>
      </c>
      <c r="E220" s="3">
        <v>44606</v>
      </c>
      <c r="F220" t="s">
        <v>224</v>
      </c>
      <c r="K220">
        <v>1</v>
      </c>
      <c r="L220" t="s">
        <v>27</v>
      </c>
      <c r="M220" t="s">
        <v>551</v>
      </c>
      <c r="N220">
        <v>338</v>
      </c>
      <c r="O220" t="s">
        <v>30</v>
      </c>
      <c r="P220" t="str">
        <f t="shared" si="17"/>
        <v>Vermiculita</v>
      </c>
      <c r="Q220" s="3">
        <v>44664</v>
      </c>
      <c r="Y220" s="4">
        <f t="shared" si="18"/>
        <v>0</v>
      </c>
      <c r="Z220" s="5">
        <f t="shared" si="19"/>
        <v>0</v>
      </c>
    </row>
    <row r="221" spans="1:26" x14ac:dyDescent="0.25">
      <c r="A221" t="str">
        <f t="shared" si="14"/>
        <v>Estufa</v>
      </c>
      <c r="B221" s="10">
        <v>218</v>
      </c>
      <c r="C221" t="s">
        <v>552</v>
      </c>
      <c r="D221" t="s">
        <v>553</v>
      </c>
      <c r="E221" s="3">
        <v>44604</v>
      </c>
      <c r="F221" t="s">
        <v>26</v>
      </c>
      <c r="K221">
        <v>1</v>
      </c>
      <c r="L221" t="s">
        <v>27</v>
      </c>
      <c r="M221" t="s">
        <v>554</v>
      </c>
      <c r="N221">
        <v>384</v>
      </c>
      <c r="O221" t="s">
        <v>30</v>
      </c>
      <c r="P221" t="str">
        <f t="shared" si="17"/>
        <v>Vermiculita</v>
      </c>
      <c r="Q221" s="3">
        <v>44664</v>
      </c>
      <c r="Y221" s="4">
        <f t="shared" si="18"/>
        <v>0</v>
      </c>
      <c r="Z221" s="5">
        <f t="shared" si="19"/>
        <v>0</v>
      </c>
    </row>
    <row r="222" spans="1:26" x14ac:dyDescent="0.25">
      <c r="A222" t="str">
        <f t="shared" si="14"/>
        <v>Estufa</v>
      </c>
      <c r="B222" s="10">
        <v>219</v>
      </c>
      <c r="C222" t="s">
        <v>339</v>
      </c>
      <c r="D222" t="s">
        <v>340</v>
      </c>
      <c r="E222" s="3">
        <v>44663</v>
      </c>
      <c r="F222" t="s">
        <v>26</v>
      </c>
      <c r="K222">
        <v>1</v>
      </c>
      <c r="L222" t="s">
        <v>27</v>
      </c>
      <c r="M222" t="s">
        <v>555</v>
      </c>
      <c r="N222">
        <v>548</v>
      </c>
      <c r="O222" t="s">
        <v>350</v>
      </c>
      <c r="P222" t="str">
        <f t="shared" si="17"/>
        <v>Vermiculita</v>
      </c>
      <c r="Q222" s="3">
        <v>44664</v>
      </c>
      <c r="R222" s="3">
        <v>44700</v>
      </c>
      <c r="S222">
        <v>32</v>
      </c>
      <c r="Y222" s="4">
        <f t="shared" si="18"/>
        <v>5.8394160583941604E-2</v>
      </c>
      <c r="Z222" s="5">
        <f t="shared" si="19"/>
        <v>0</v>
      </c>
    </row>
    <row r="223" spans="1:26" x14ac:dyDescent="0.25">
      <c r="A223" t="str">
        <f t="shared" si="14"/>
        <v>Estufa</v>
      </c>
      <c r="B223" s="10">
        <v>220</v>
      </c>
      <c r="C223" t="s">
        <v>557</v>
      </c>
      <c r="E223" s="3">
        <v>44663</v>
      </c>
      <c r="F223" t="s">
        <v>558</v>
      </c>
      <c r="K223">
        <v>1</v>
      </c>
      <c r="L223" t="s">
        <v>106</v>
      </c>
      <c r="M223" t="s">
        <v>559</v>
      </c>
      <c r="N223">
        <v>63</v>
      </c>
      <c r="O223" t="s">
        <v>30</v>
      </c>
      <c r="P223" t="str">
        <f t="shared" si="17"/>
        <v>Vermiculita</v>
      </c>
      <c r="Q223" s="3">
        <v>44664</v>
      </c>
      <c r="R223" s="3">
        <v>44742</v>
      </c>
      <c r="S223">
        <v>1</v>
      </c>
      <c r="T223">
        <v>6</v>
      </c>
      <c r="Y223" s="4">
        <f t="shared" si="18"/>
        <v>1.5873015873015872E-2</v>
      </c>
      <c r="Z223" s="5">
        <f t="shared" si="19"/>
        <v>9.5238095238095233E-2</v>
      </c>
    </row>
    <row r="224" spans="1:26" x14ac:dyDescent="0.25">
      <c r="A224" t="str">
        <f t="shared" si="14"/>
        <v>Estufa</v>
      </c>
      <c r="B224" s="10">
        <v>221</v>
      </c>
      <c r="C224" t="s">
        <v>271</v>
      </c>
      <c r="D224" t="s">
        <v>560</v>
      </c>
      <c r="E224" s="11">
        <v>44652</v>
      </c>
      <c r="F224" t="s">
        <v>26</v>
      </c>
      <c r="L224" t="s">
        <v>64</v>
      </c>
      <c r="O224" t="s">
        <v>30</v>
      </c>
      <c r="P224" t="str">
        <f t="shared" si="17"/>
        <v>Padrão</v>
      </c>
      <c r="Q224" s="11">
        <v>44652</v>
      </c>
      <c r="R224" s="3">
        <v>44775</v>
      </c>
      <c r="S224">
        <v>2</v>
      </c>
      <c r="Y224" s="4" t="e">
        <f t="shared" si="18"/>
        <v>#DIV/0!</v>
      </c>
      <c r="Z224" s="5" t="e">
        <f t="shared" si="19"/>
        <v>#DIV/0!</v>
      </c>
    </row>
    <row r="225" spans="1:26" x14ac:dyDescent="0.25">
      <c r="A225" t="str">
        <f t="shared" si="14"/>
        <v>Estufa</v>
      </c>
      <c r="B225" s="10">
        <v>222</v>
      </c>
      <c r="C225" t="s">
        <v>561</v>
      </c>
      <c r="D225" t="s">
        <v>562</v>
      </c>
      <c r="E225" s="3">
        <v>44663</v>
      </c>
      <c r="F225" t="s">
        <v>26</v>
      </c>
      <c r="K225">
        <v>1</v>
      </c>
      <c r="L225" t="s">
        <v>193</v>
      </c>
      <c r="M225" t="s">
        <v>563</v>
      </c>
      <c r="N225">
        <v>34</v>
      </c>
      <c r="O225" t="s">
        <v>30</v>
      </c>
      <c r="P225" t="str">
        <f t="shared" si="17"/>
        <v>Vermiculita</v>
      </c>
      <c r="Q225" s="3">
        <v>44664</v>
      </c>
      <c r="R225" s="3">
        <v>44769</v>
      </c>
      <c r="S225">
        <v>2</v>
      </c>
      <c r="T225">
        <v>2</v>
      </c>
      <c r="Y225" s="4">
        <f t="shared" si="18"/>
        <v>5.8823529411764705E-2</v>
      </c>
      <c r="Z225" s="5">
        <f t="shared" si="19"/>
        <v>5.8823529411764705E-2</v>
      </c>
    </row>
    <row r="226" spans="1:26" x14ac:dyDescent="0.25">
      <c r="A226" t="str">
        <f t="shared" si="14"/>
        <v>Estufa</v>
      </c>
      <c r="B226" s="10">
        <v>223</v>
      </c>
      <c r="C226" t="s">
        <v>549</v>
      </c>
      <c r="D226" t="s">
        <v>550</v>
      </c>
      <c r="E226" s="3">
        <v>44663</v>
      </c>
      <c r="F226" t="s">
        <v>26</v>
      </c>
      <c r="K226">
        <v>1</v>
      </c>
      <c r="L226" t="s">
        <v>27</v>
      </c>
      <c r="M226" t="s">
        <v>564</v>
      </c>
      <c r="N226">
        <v>250</v>
      </c>
      <c r="O226" t="s">
        <v>30</v>
      </c>
      <c r="P226" t="str">
        <f t="shared" si="17"/>
        <v>Vermiculita</v>
      </c>
      <c r="Q226" s="3">
        <v>44670</v>
      </c>
      <c r="R226" s="3">
        <v>44740</v>
      </c>
      <c r="S226">
        <v>2</v>
      </c>
      <c r="Y226" s="4">
        <f t="shared" si="18"/>
        <v>8.0000000000000002E-3</v>
      </c>
      <c r="Z226" s="5">
        <f t="shared" si="19"/>
        <v>0</v>
      </c>
    </row>
    <row r="227" spans="1:26" x14ac:dyDescent="0.25">
      <c r="A227" t="str">
        <f t="shared" si="14"/>
        <v>Estufa</v>
      </c>
      <c r="B227" s="10">
        <v>224</v>
      </c>
      <c r="C227" s="19" t="s">
        <v>565</v>
      </c>
      <c r="D227" t="s">
        <v>566</v>
      </c>
      <c r="E227" s="3">
        <v>44663</v>
      </c>
      <c r="F227" t="s">
        <v>26</v>
      </c>
      <c r="K227">
        <v>1</v>
      </c>
      <c r="L227" t="s">
        <v>27</v>
      </c>
      <c r="M227" t="s">
        <v>261</v>
      </c>
      <c r="N227">
        <v>293</v>
      </c>
      <c r="O227" t="s">
        <v>30</v>
      </c>
      <c r="P227" t="str">
        <f t="shared" si="17"/>
        <v>Vermiculita</v>
      </c>
      <c r="Q227" s="3">
        <v>44670</v>
      </c>
      <c r="R227" s="3">
        <v>44775</v>
      </c>
      <c r="S227">
        <v>10</v>
      </c>
      <c r="Y227" s="4">
        <f t="shared" si="18"/>
        <v>3.4129692832764506E-2</v>
      </c>
      <c r="Z227" s="5">
        <f t="shared" si="19"/>
        <v>0</v>
      </c>
    </row>
    <row r="228" spans="1:26" x14ac:dyDescent="0.25">
      <c r="A228" t="str">
        <f t="shared" si="14"/>
        <v>Estufa</v>
      </c>
      <c r="B228" s="10">
        <v>225</v>
      </c>
      <c r="C228" t="s">
        <v>565</v>
      </c>
      <c r="D228" t="s">
        <v>566</v>
      </c>
      <c r="E228" s="3">
        <v>44664</v>
      </c>
      <c r="F228" t="s">
        <v>26</v>
      </c>
      <c r="K228">
        <v>1</v>
      </c>
      <c r="L228" t="s">
        <v>27</v>
      </c>
      <c r="M228" t="s">
        <v>261</v>
      </c>
      <c r="N228">
        <v>293</v>
      </c>
      <c r="O228" t="s">
        <v>30</v>
      </c>
      <c r="P228" t="str">
        <f t="shared" si="17"/>
        <v>Vermiculita</v>
      </c>
      <c r="Q228" s="3">
        <v>44671</v>
      </c>
      <c r="R228" s="3">
        <v>44776</v>
      </c>
      <c r="S228">
        <v>10</v>
      </c>
      <c r="Y228" s="4">
        <f t="shared" si="18"/>
        <v>3.4129692832764506E-2</v>
      </c>
      <c r="Z228" s="5">
        <f t="shared" si="19"/>
        <v>0</v>
      </c>
    </row>
    <row r="229" spans="1:26" x14ac:dyDescent="0.25">
      <c r="A229" t="str">
        <f t="shared" si="14"/>
        <v>Estufa</v>
      </c>
      <c r="B229" s="10">
        <v>226</v>
      </c>
      <c r="C229" t="s">
        <v>800</v>
      </c>
      <c r="D229" t="s">
        <v>538</v>
      </c>
      <c r="E229" s="3">
        <v>44663</v>
      </c>
      <c r="F229" t="s">
        <v>26</v>
      </c>
      <c r="K229">
        <v>2</v>
      </c>
      <c r="L229" t="s">
        <v>27</v>
      </c>
      <c r="M229" t="s">
        <v>567</v>
      </c>
      <c r="N229">
        <v>607</v>
      </c>
      <c r="O229" t="s">
        <v>30</v>
      </c>
      <c r="P229" t="str">
        <f t="shared" si="17"/>
        <v>Vermiculita</v>
      </c>
      <c r="Q229" s="3">
        <v>44670</v>
      </c>
      <c r="R229" s="3">
        <v>44719</v>
      </c>
      <c r="S229">
        <v>2</v>
      </c>
      <c r="T229">
        <v>5</v>
      </c>
      <c r="Y229" s="4">
        <f t="shared" si="18"/>
        <v>3.2948929159802307E-3</v>
      </c>
      <c r="Z229" s="5">
        <f t="shared" si="19"/>
        <v>8.2372322899505763E-3</v>
      </c>
    </row>
    <row r="230" spans="1:26" x14ac:dyDescent="0.25">
      <c r="A230" t="str">
        <f t="shared" si="14"/>
        <v>Estufa</v>
      </c>
      <c r="B230" s="10">
        <v>227</v>
      </c>
      <c r="C230" t="s">
        <v>72</v>
      </c>
      <c r="D230" t="s">
        <v>73</v>
      </c>
      <c r="E230" s="3">
        <v>44669</v>
      </c>
      <c r="F230" t="s">
        <v>568</v>
      </c>
      <c r="K230">
        <v>4</v>
      </c>
      <c r="L230" t="s">
        <v>64</v>
      </c>
      <c r="M230" t="s">
        <v>569</v>
      </c>
      <c r="N230">
        <v>4</v>
      </c>
      <c r="O230" t="s">
        <v>30</v>
      </c>
      <c r="P230" t="str">
        <f t="shared" si="17"/>
        <v>Padrão</v>
      </c>
      <c r="Q230" s="3">
        <v>44670</v>
      </c>
      <c r="Y230" s="4">
        <f t="shared" si="18"/>
        <v>0</v>
      </c>
      <c r="Z230" s="5">
        <f t="shared" si="19"/>
        <v>0</v>
      </c>
    </row>
    <row r="231" spans="1:26" x14ac:dyDescent="0.25">
      <c r="A231" t="str">
        <f t="shared" si="14"/>
        <v>Estufa</v>
      </c>
      <c r="B231" s="10">
        <v>228</v>
      </c>
      <c r="C231" t="s">
        <v>176</v>
      </c>
      <c r="E231" s="3">
        <v>44669</v>
      </c>
      <c r="F231" t="s">
        <v>26</v>
      </c>
      <c r="K231">
        <v>1</v>
      </c>
      <c r="L231" t="s">
        <v>106</v>
      </c>
      <c r="M231" t="s">
        <v>570</v>
      </c>
      <c r="N231">
        <v>240</v>
      </c>
      <c r="O231" t="s">
        <v>30</v>
      </c>
      <c r="P231" t="str">
        <f t="shared" si="17"/>
        <v>Vermiculita</v>
      </c>
      <c r="Q231" s="3">
        <v>44670</v>
      </c>
      <c r="R231" s="3">
        <v>44713</v>
      </c>
      <c r="S231">
        <v>42</v>
      </c>
      <c r="T231">
        <v>42</v>
      </c>
      <c r="Y231" s="4">
        <f t="shared" si="18"/>
        <v>0.17499999999999999</v>
      </c>
      <c r="Z231" s="5">
        <f t="shared" si="19"/>
        <v>0.17499999999999999</v>
      </c>
    </row>
    <row r="232" spans="1:26" x14ac:dyDescent="0.25">
      <c r="A232" t="str">
        <f t="shared" si="14"/>
        <v>Envasamento</v>
      </c>
      <c r="B232" s="10">
        <v>229</v>
      </c>
      <c r="C232" t="s">
        <v>571</v>
      </c>
      <c r="D232" t="s">
        <v>461</v>
      </c>
      <c r="E232" s="3">
        <v>44664</v>
      </c>
      <c r="F232" t="s">
        <v>572</v>
      </c>
      <c r="K232">
        <v>1</v>
      </c>
      <c r="L232" t="s">
        <v>106</v>
      </c>
      <c r="M232" t="s">
        <v>573</v>
      </c>
      <c r="N232">
        <v>84</v>
      </c>
      <c r="O232" t="s">
        <v>30</v>
      </c>
      <c r="P232" t="str">
        <f t="shared" si="17"/>
        <v>Vermiculita</v>
      </c>
      <c r="Q232" s="3">
        <v>44670</v>
      </c>
      <c r="R232" s="3">
        <v>44740</v>
      </c>
      <c r="T232">
        <v>22</v>
      </c>
      <c r="U232" s="3">
        <v>44739</v>
      </c>
      <c r="W232" s="3">
        <v>44755</v>
      </c>
      <c r="Y232" s="4">
        <f t="shared" si="18"/>
        <v>0</v>
      </c>
      <c r="Z232" s="5">
        <f t="shared" si="19"/>
        <v>0.26190476190476192</v>
      </c>
    </row>
    <row r="233" spans="1:26" x14ac:dyDescent="0.25">
      <c r="A233" t="str">
        <f t="shared" si="14"/>
        <v>Estufa</v>
      </c>
      <c r="B233" s="10">
        <v>230</v>
      </c>
      <c r="C233" s="19" t="s">
        <v>807</v>
      </c>
      <c r="D233" t="s">
        <v>574</v>
      </c>
      <c r="E233" s="3">
        <v>44664</v>
      </c>
      <c r="F233" t="s">
        <v>575</v>
      </c>
      <c r="K233">
        <v>1</v>
      </c>
      <c r="L233" t="s">
        <v>106</v>
      </c>
      <c r="M233" t="s">
        <v>576</v>
      </c>
      <c r="N233">
        <v>165</v>
      </c>
      <c r="O233" t="s">
        <v>30</v>
      </c>
      <c r="P233" t="str">
        <f t="shared" si="17"/>
        <v>Vermiculita</v>
      </c>
      <c r="Q233" s="3">
        <v>44670</v>
      </c>
      <c r="R233" s="3">
        <v>44740</v>
      </c>
      <c r="S233">
        <v>2</v>
      </c>
      <c r="T233">
        <v>2</v>
      </c>
      <c r="Y233" s="4">
        <f t="shared" si="18"/>
        <v>1.2121212121212121E-2</v>
      </c>
      <c r="Z233" s="5">
        <f t="shared" si="19"/>
        <v>1.2121212121212121E-2</v>
      </c>
    </row>
    <row r="234" spans="1:26" x14ac:dyDescent="0.25">
      <c r="A234" t="str">
        <f t="shared" si="14"/>
        <v>Envasamento</v>
      </c>
      <c r="B234" s="10">
        <v>231</v>
      </c>
      <c r="C234" t="s">
        <v>577</v>
      </c>
      <c r="D234" t="s">
        <v>578</v>
      </c>
      <c r="E234" s="3">
        <v>44663</v>
      </c>
      <c r="F234" t="s">
        <v>26</v>
      </c>
      <c r="K234">
        <v>1</v>
      </c>
      <c r="L234" t="s">
        <v>64</v>
      </c>
      <c r="N234">
        <v>1</v>
      </c>
      <c r="O234" t="s">
        <v>350</v>
      </c>
      <c r="P234" t="str">
        <f t="shared" si="17"/>
        <v>Padrão</v>
      </c>
      <c r="Q234" s="3">
        <v>44670</v>
      </c>
      <c r="R234" s="3">
        <v>44719</v>
      </c>
      <c r="S234">
        <v>1</v>
      </c>
      <c r="T234">
        <v>1</v>
      </c>
      <c r="U234" s="3">
        <v>44747</v>
      </c>
      <c r="W234" s="3">
        <v>44747</v>
      </c>
      <c r="Y234" s="4">
        <f t="shared" si="18"/>
        <v>1</v>
      </c>
      <c r="Z234" s="5">
        <f t="shared" si="19"/>
        <v>1</v>
      </c>
    </row>
    <row r="235" spans="1:26" x14ac:dyDescent="0.25">
      <c r="A235" t="str">
        <f t="shared" si="14"/>
        <v>Envasamento</v>
      </c>
      <c r="B235" s="10">
        <v>232</v>
      </c>
      <c r="C235" t="s">
        <v>579</v>
      </c>
      <c r="D235" t="s">
        <v>580</v>
      </c>
      <c r="E235" s="3">
        <v>44670</v>
      </c>
      <c r="F235" t="s">
        <v>581</v>
      </c>
      <c r="K235">
        <v>1</v>
      </c>
      <c r="L235" t="s">
        <v>27</v>
      </c>
      <c r="N235">
        <v>481</v>
      </c>
      <c r="O235" t="s">
        <v>343</v>
      </c>
      <c r="P235" t="str">
        <f t="shared" si="17"/>
        <v>Vermiculita</v>
      </c>
      <c r="Q235" s="3">
        <v>44671</v>
      </c>
      <c r="R235" s="3">
        <v>44685</v>
      </c>
      <c r="S235">
        <v>165</v>
      </c>
      <c r="T235">
        <v>231</v>
      </c>
      <c r="U235" s="3">
        <v>44739</v>
      </c>
      <c r="W235" s="3">
        <v>44755</v>
      </c>
      <c r="Y235" s="4">
        <f t="shared" si="18"/>
        <v>0.34303534303534305</v>
      </c>
      <c r="Z235" s="5">
        <f t="shared" si="19"/>
        <v>0.48024948024948028</v>
      </c>
    </row>
    <row r="236" spans="1:26" x14ac:dyDescent="0.25">
      <c r="A236" t="str">
        <f t="shared" si="14"/>
        <v>Rustificação</v>
      </c>
      <c r="B236" s="10">
        <v>233</v>
      </c>
      <c r="C236" t="s">
        <v>429</v>
      </c>
      <c r="E236" s="3">
        <v>44663</v>
      </c>
      <c r="F236" t="s">
        <v>26</v>
      </c>
      <c r="K236">
        <v>2</v>
      </c>
      <c r="L236" t="s">
        <v>27</v>
      </c>
      <c r="M236" t="s">
        <v>582</v>
      </c>
      <c r="N236" s="12">
        <v>29750</v>
      </c>
      <c r="O236" t="s">
        <v>30</v>
      </c>
      <c r="P236" t="str">
        <f t="shared" si="17"/>
        <v>Vermiculita</v>
      </c>
      <c r="Q236" s="3">
        <v>44671</v>
      </c>
      <c r="R236" s="3">
        <v>44713</v>
      </c>
      <c r="S236">
        <v>9472</v>
      </c>
      <c r="T236">
        <v>6470</v>
      </c>
      <c r="U236" t="s">
        <v>583</v>
      </c>
      <c r="Y236" s="4">
        <f t="shared" si="18"/>
        <v>0.31838655462184873</v>
      </c>
      <c r="Z236" s="5">
        <f t="shared" si="19"/>
        <v>0.21747899159663867</v>
      </c>
    </row>
    <row r="237" spans="1:26" x14ac:dyDescent="0.25">
      <c r="A237" t="str">
        <f t="shared" si="14"/>
        <v>Estufa</v>
      </c>
      <c r="B237" s="10">
        <v>234</v>
      </c>
      <c r="C237" t="s">
        <v>584</v>
      </c>
      <c r="E237" s="3">
        <v>44664</v>
      </c>
      <c r="F237" t="s">
        <v>26</v>
      </c>
      <c r="K237">
        <v>1</v>
      </c>
      <c r="L237" t="s">
        <v>193</v>
      </c>
      <c r="N237">
        <v>183</v>
      </c>
      <c r="O237" t="s">
        <v>585</v>
      </c>
      <c r="P237" t="str">
        <f t="shared" si="17"/>
        <v>Vermiculita</v>
      </c>
      <c r="Q237" s="3">
        <v>44671</v>
      </c>
      <c r="R237" s="3">
        <v>44713</v>
      </c>
      <c r="S237">
        <v>19</v>
      </c>
      <c r="T237">
        <v>38</v>
      </c>
      <c r="Y237" s="4">
        <f t="shared" si="18"/>
        <v>0.10382513661202186</v>
      </c>
      <c r="Z237" s="5">
        <f t="shared" si="19"/>
        <v>0.20765027322404372</v>
      </c>
    </row>
    <row r="238" spans="1:26" x14ac:dyDescent="0.25">
      <c r="A238" t="str">
        <f t="shared" si="14"/>
        <v>Rustificação</v>
      </c>
      <c r="B238" s="10">
        <v>235</v>
      </c>
      <c r="C238" t="s">
        <v>586</v>
      </c>
      <c r="D238" t="s">
        <v>587</v>
      </c>
      <c r="E238" s="3">
        <v>44664</v>
      </c>
      <c r="F238" t="s">
        <v>575</v>
      </c>
      <c r="K238">
        <v>1</v>
      </c>
      <c r="L238" t="s">
        <v>106</v>
      </c>
      <c r="M238" t="s">
        <v>588</v>
      </c>
      <c r="N238">
        <v>1900</v>
      </c>
      <c r="O238" t="s">
        <v>30</v>
      </c>
      <c r="P238" t="str">
        <f t="shared" si="17"/>
        <v>Vermiculita</v>
      </c>
      <c r="Q238" s="3">
        <v>44671</v>
      </c>
      <c r="R238" s="3">
        <v>44713</v>
      </c>
      <c r="S238">
        <v>680</v>
      </c>
      <c r="T238">
        <v>784</v>
      </c>
      <c r="U238" s="3">
        <v>44739</v>
      </c>
      <c r="Y238" s="4">
        <f t="shared" si="18"/>
        <v>0.35789473684210527</v>
      </c>
      <c r="Z238" s="5">
        <f t="shared" si="19"/>
        <v>0.4126315789473684</v>
      </c>
    </row>
    <row r="239" spans="1:26" x14ac:dyDescent="0.25">
      <c r="A239" t="str">
        <f t="shared" si="14"/>
        <v>Envasamento</v>
      </c>
      <c r="B239" s="10">
        <v>236</v>
      </c>
      <c r="C239" s="19" t="s">
        <v>589</v>
      </c>
      <c r="D239" t="s">
        <v>590</v>
      </c>
      <c r="E239" s="11">
        <v>44652</v>
      </c>
      <c r="F239" t="s">
        <v>591</v>
      </c>
      <c r="K239">
        <v>1</v>
      </c>
      <c r="L239" t="s">
        <v>27</v>
      </c>
      <c r="M239" t="s">
        <v>592</v>
      </c>
      <c r="N239">
        <v>665</v>
      </c>
      <c r="O239" t="s">
        <v>30</v>
      </c>
      <c r="P239" t="str">
        <f t="shared" si="17"/>
        <v>Vermiculita</v>
      </c>
      <c r="Q239" s="3">
        <v>44671</v>
      </c>
      <c r="R239" s="3">
        <v>44711</v>
      </c>
      <c r="T239">
        <v>426</v>
      </c>
      <c r="U239" s="3">
        <v>44711</v>
      </c>
      <c r="W239" s="3">
        <v>44755</v>
      </c>
      <c r="Y239" s="4">
        <f t="shared" si="18"/>
        <v>0</v>
      </c>
      <c r="Z239" s="5">
        <f t="shared" si="19"/>
        <v>0.64060150375939851</v>
      </c>
    </row>
    <row r="240" spans="1:26" x14ac:dyDescent="0.25">
      <c r="A240" t="str">
        <f t="shared" si="14"/>
        <v>Rustificação</v>
      </c>
      <c r="B240" s="10">
        <v>237</v>
      </c>
      <c r="C240" t="s">
        <v>229</v>
      </c>
      <c r="D240" t="s">
        <v>593</v>
      </c>
      <c r="E240" s="3">
        <v>44671</v>
      </c>
      <c r="F240" t="s">
        <v>594</v>
      </c>
      <c r="K240">
        <v>1</v>
      </c>
      <c r="L240" t="s">
        <v>27</v>
      </c>
      <c r="N240">
        <v>1097</v>
      </c>
      <c r="O240" t="s">
        <v>30</v>
      </c>
      <c r="P240" t="str">
        <f t="shared" si="17"/>
        <v>Vermiculita</v>
      </c>
      <c r="Q240" s="3">
        <v>44671</v>
      </c>
      <c r="R240" s="3">
        <v>44713</v>
      </c>
      <c r="S240">
        <v>516</v>
      </c>
      <c r="T240">
        <v>509</v>
      </c>
      <c r="U240" s="3">
        <v>44740</v>
      </c>
      <c r="Y240" s="4">
        <f t="shared" si="18"/>
        <v>0.47037374658158615</v>
      </c>
      <c r="Z240" s="5">
        <f t="shared" si="19"/>
        <v>0.46399270738377391</v>
      </c>
    </row>
    <row r="241" spans="1:26" x14ac:dyDescent="0.25">
      <c r="A241" t="str">
        <f t="shared" si="14"/>
        <v>Estufa</v>
      </c>
      <c r="B241" s="10">
        <v>238</v>
      </c>
      <c r="C241" t="s">
        <v>408</v>
      </c>
      <c r="D241" t="s">
        <v>409</v>
      </c>
      <c r="E241" s="3">
        <v>44669</v>
      </c>
      <c r="F241" t="s">
        <v>26</v>
      </c>
      <c r="K241">
        <v>13</v>
      </c>
      <c r="L241" t="s">
        <v>64</v>
      </c>
      <c r="N241">
        <v>13</v>
      </c>
      <c r="O241" t="s">
        <v>446</v>
      </c>
      <c r="P241" t="str">
        <f t="shared" si="17"/>
        <v>Padrão</v>
      </c>
      <c r="Q241" s="3">
        <v>44671</v>
      </c>
      <c r="Y241" s="4">
        <f t="shared" si="18"/>
        <v>0</v>
      </c>
      <c r="Z241" s="5">
        <f t="shared" si="19"/>
        <v>0</v>
      </c>
    </row>
    <row r="242" spans="1:26" x14ac:dyDescent="0.25">
      <c r="A242" t="str">
        <f t="shared" si="14"/>
        <v>Estufa</v>
      </c>
      <c r="B242" s="10">
        <v>239</v>
      </c>
      <c r="C242" t="s">
        <v>254</v>
      </c>
      <c r="D242" t="s">
        <v>255</v>
      </c>
      <c r="E242" s="3">
        <v>44676</v>
      </c>
      <c r="F242" t="s">
        <v>26</v>
      </c>
      <c r="K242">
        <v>1</v>
      </c>
      <c r="L242" t="s">
        <v>27</v>
      </c>
      <c r="M242" t="s">
        <v>595</v>
      </c>
      <c r="N242">
        <v>429</v>
      </c>
      <c r="O242" t="s">
        <v>30</v>
      </c>
      <c r="P242" t="str">
        <f t="shared" si="17"/>
        <v>Vermiculita</v>
      </c>
      <c r="Q242" s="3">
        <v>44676</v>
      </c>
      <c r="R242" s="3">
        <v>44769</v>
      </c>
      <c r="S242">
        <v>193</v>
      </c>
      <c r="T242">
        <v>357</v>
      </c>
      <c r="Y242" s="4">
        <f t="shared" si="18"/>
        <v>0.44988344988344986</v>
      </c>
      <c r="Z242" s="5">
        <f t="shared" si="19"/>
        <v>0.83216783216783219</v>
      </c>
    </row>
    <row r="243" spans="1:26" x14ac:dyDescent="0.25">
      <c r="A243" t="str">
        <f t="shared" si="14"/>
        <v>Estufa</v>
      </c>
      <c r="B243" s="10">
        <v>240</v>
      </c>
      <c r="C243" t="s">
        <v>43</v>
      </c>
      <c r="D243" t="s">
        <v>596</v>
      </c>
      <c r="E243" s="3">
        <v>44674</v>
      </c>
      <c r="F243" t="s">
        <v>597</v>
      </c>
      <c r="K243">
        <v>1</v>
      </c>
      <c r="L243" t="s">
        <v>106</v>
      </c>
      <c r="M243" t="s">
        <v>598</v>
      </c>
      <c r="N243">
        <v>20</v>
      </c>
      <c r="O243" t="s">
        <v>30</v>
      </c>
      <c r="P243" t="str">
        <f t="shared" si="17"/>
        <v>Vermiculita</v>
      </c>
      <c r="Q243" s="3">
        <v>44677</v>
      </c>
      <c r="R243" s="3">
        <v>44769</v>
      </c>
      <c r="S243">
        <v>4</v>
      </c>
      <c r="T243">
        <v>11</v>
      </c>
      <c r="Y243" s="4">
        <f t="shared" si="18"/>
        <v>0.2</v>
      </c>
      <c r="Z243" s="5">
        <f t="shared" si="19"/>
        <v>0.55000000000000004</v>
      </c>
    </row>
    <row r="244" spans="1:26" x14ac:dyDescent="0.25">
      <c r="A244" t="str">
        <f t="shared" si="14"/>
        <v>Estufa</v>
      </c>
      <c r="B244" s="10">
        <v>241</v>
      </c>
      <c r="C244" t="s">
        <v>599</v>
      </c>
      <c r="D244" t="s">
        <v>600</v>
      </c>
      <c r="E244" s="3">
        <v>44676</v>
      </c>
      <c r="F244" t="s">
        <v>26</v>
      </c>
      <c r="K244">
        <v>10</v>
      </c>
      <c r="L244" t="s">
        <v>64</v>
      </c>
      <c r="M244" t="s">
        <v>601</v>
      </c>
      <c r="N244">
        <v>10</v>
      </c>
      <c r="O244" t="s">
        <v>602</v>
      </c>
      <c r="P244" t="str">
        <f t="shared" si="17"/>
        <v>Padrão</v>
      </c>
      <c r="Q244" s="3">
        <v>44677</v>
      </c>
      <c r="Y244" s="4">
        <f t="shared" si="18"/>
        <v>0</v>
      </c>
      <c r="Z244" s="5">
        <f t="shared" si="19"/>
        <v>0</v>
      </c>
    </row>
    <row r="245" spans="1:26" x14ac:dyDescent="0.25">
      <c r="A245" t="str">
        <f t="shared" si="14"/>
        <v>Estufa</v>
      </c>
      <c r="B245" s="10">
        <v>242</v>
      </c>
      <c r="C245" t="s">
        <v>408</v>
      </c>
      <c r="D245" t="s">
        <v>409</v>
      </c>
      <c r="E245" s="3">
        <v>44669</v>
      </c>
      <c r="F245" t="s">
        <v>26</v>
      </c>
      <c r="K245">
        <v>2</v>
      </c>
      <c r="L245" t="s">
        <v>64</v>
      </c>
      <c r="M245" t="s">
        <v>603</v>
      </c>
      <c r="N245">
        <v>2</v>
      </c>
      <c r="O245" t="s">
        <v>446</v>
      </c>
      <c r="P245" t="str">
        <f t="shared" si="17"/>
        <v>Padrão</v>
      </c>
      <c r="Q245" s="3">
        <v>44677</v>
      </c>
      <c r="Y245" s="4">
        <f t="shared" si="18"/>
        <v>0</v>
      </c>
      <c r="Z245" s="5">
        <f t="shared" si="19"/>
        <v>0</v>
      </c>
    </row>
    <row r="246" spans="1:26" x14ac:dyDescent="0.25">
      <c r="A246" t="str">
        <f t="shared" si="14"/>
        <v>Estufa</v>
      </c>
      <c r="B246" s="10">
        <v>243</v>
      </c>
      <c r="C246" t="s">
        <v>604</v>
      </c>
      <c r="D246" t="s">
        <v>605</v>
      </c>
      <c r="E246" s="3">
        <v>44663</v>
      </c>
      <c r="F246" t="s">
        <v>606</v>
      </c>
      <c r="K246">
        <v>5</v>
      </c>
      <c r="L246" t="s">
        <v>27</v>
      </c>
      <c r="M246" t="s">
        <v>607</v>
      </c>
      <c r="N246" s="12">
        <v>104931</v>
      </c>
      <c r="O246" t="s">
        <v>30</v>
      </c>
      <c r="P246" t="str">
        <f t="shared" si="17"/>
        <v>Vermiculita</v>
      </c>
      <c r="Q246" s="3">
        <v>44677</v>
      </c>
      <c r="R246" s="3">
        <v>44740</v>
      </c>
      <c r="S246">
        <v>15170</v>
      </c>
      <c r="T246">
        <v>22092</v>
      </c>
      <c r="U246" s="3">
        <v>44740</v>
      </c>
      <c r="Y246" s="4">
        <f t="shared" si="18"/>
        <v>0.14457119440394164</v>
      </c>
      <c r="Z246" s="5">
        <f t="shared" si="19"/>
        <v>0.21053835377533808</v>
      </c>
    </row>
    <row r="247" spans="1:26" x14ac:dyDescent="0.25">
      <c r="A247" t="str">
        <f t="shared" si="14"/>
        <v>Estufa</v>
      </c>
      <c r="B247" s="10">
        <v>244</v>
      </c>
      <c r="C247" t="s">
        <v>608</v>
      </c>
      <c r="E247" s="3">
        <v>44674</v>
      </c>
      <c r="F247" t="s">
        <v>609</v>
      </c>
      <c r="K247">
        <v>2</v>
      </c>
      <c r="L247" t="s">
        <v>64</v>
      </c>
      <c r="M247" t="s">
        <v>610</v>
      </c>
      <c r="N247">
        <v>2</v>
      </c>
      <c r="P247" t="str">
        <f t="shared" si="17"/>
        <v>Padrão</v>
      </c>
      <c r="Q247" s="3">
        <v>44677</v>
      </c>
      <c r="Y247" s="4">
        <f t="shared" si="18"/>
        <v>0</v>
      </c>
      <c r="Z247" s="5">
        <f t="shared" si="19"/>
        <v>0</v>
      </c>
    </row>
    <row r="248" spans="1:26" x14ac:dyDescent="0.25">
      <c r="A248" t="str">
        <f t="shared" si="14"/>
        <v>Estufa</v>
      </c>
      <c r="B248" s="10">
        <v>245</v>
      </c>
      <c r="E248" s="3">
        <v>44674</v>
      </c>
      <c r="F248" t="s">
        <v>597</v>
      </c>
      <c r="K248">
        <v>1</v>
      </c>
      <c r="L248" t="s">
        <v>64</v>
      </c>
      <c r="N248">
        <v>1</v>
      </c>
      <c r="P248" t="str">
        <f t="shared" si="17"/>
        <v>Padrão</v>
      </c>
      <c r="Q248" s="3">
        <v>44677</v>
      </c>
      <c r="Y248" s="4">
        <f t="shared" si="18"/>
        <v>0</v>
      </c>
      <c r="Z248" s="5">
        <f t="shared" si="19"/>
        <v>0</v>
      </c>
    </row>
    <row r="249" spans="1:26" x14ac:dyDescent="0.25">
      <c r="A249" t="str">
        <f t="shared" si="14"/>
        <v>Estufa</v>
      </c>
      <c r="B249" s="10">
        <v>246</v>
      </c>
      <c r="C249" s="19" t="s">
        <v>611</v>
      </c>
      <c r="E249" s="3">
        <v>44674</v>
      </c>
      <c r="F249" t="s">
        <v>597</v>
      </c>
      <c r="K249">
        <v>2</v>
      </c>
      <c r="L249" t="s">
        <v>64</v>
      </c>
      <c r="M249" t="s">
        <v>612</v>
      </c>
      <c r="N249">
        <v>2</v>
      </c>
      <c r="O249" t="s">
        <v>30</v>
      </c>
      <c r="P249" t="str">
        <f t="shared" si="17"/>
        <v>Padrão</v>
      </c>
      <c r="Q249" s="3">
        <v>44677</v>
      </c>
      <c r="Y249" s="4">
        <f t="shared" si="18"/>
        <v>0</v>
      </c>
      <c r="Z249" s="5">
        <f t="shared" si="19"/>
        <v>0</v>
      </c>
    </row>
    <row r="250" spans="1:26" x14ac:dyDescent="0.25">
      <c r="A250" t="str">
        <f t="shared" si="14"/>
        <v>Rustificação</v>
      </c>
      <c r="B250" s="10">
        <v>247</v>
      </c>
      <c r="C250" t="s">
        <v>491</v>
      </c>
      <c r="D250" t="s">
        <v>492</v>
      </c>
      <c r="E250" s="3">
        <v>44663</v>
      </c>
      <c r="F250" t="s">
        <v>26</v>
      </c>
      <c r="K250">
        <v>1</v>
      </c>
      <c r="L250" t="s">
        <v>27</v>
      </c>
      <c r="M250" t="s">
        <v>613</v>
      </c>
      <c r="N250">
        <v>1394</v>
      </c>
      <c r="O250" t="s">
        <v>30</v>
      </c>
      <c r="P250" t="str">
        <f t="shared" si="17"/>
        <v>Vermiculita</v>
      </c>
      <c r="Q250" s="3">
        <v>44713</v>
      </c>
      <c r="R250" s="3">
        <v>857</v>
      </c>
      <c r="S250">
        <v>857</v>
      </c>
      <c r="T250" s="13">
        <v>849</v>
      </c>
      <c r="U250" s="3">
        <v>44739</v>
      </c>
      <c r="Y250" s="4">
        <f t="shared" si="18"/>
        <v>0.61477761836441891</v>
      </c>
      <c r="Z250" s="5">
        <f t="shared" si="19"/>
        <v>0.60903873744619796</v>
      </c>
    </row>
    <row r="251" spans="1:26" x14ac:dyDescent="0.25">
      <c r="A251" t="str">
        <f t="shared" si="14"/>
        <v>Estufa</v>
      </c>
      <c r="B251" s="10">
        <v>248</v>
      </c>
      <c r="C251" s="19" t="s">
        <v>614</v>
      </c>
      <c r="D251" t="s">
        <v>615</v>
      </c>
      <c r="F251" t="s">
        <v>26</v>
      </c>
      <c r="K251">
        <v>1</v>
      </c>
      <c r="L251" t="s">
        <v>106</v>
      </c>
      <c r="M251" t="s">
        <v>616</v>
      </c>
      <c r="N251">
        <v>34</v>
      </c>
      <c r="O251" t="s">
        <v>30</v>
      </c>
      <c r="P251" t="str">
        <f t="shared" si="17"/>
        <v>Vermiculita</v>
      </c>
      <c r="Q251" s="3">
        <v>44677</v>
      </c>
      <c r="R251" s="3">
        <v>44721</v>
      </c>
      <c r="S251">
        <v>3</v>
      </c>
      <c r="T251">
        <v>15</v>
      </c>
      <c r="Y251" s="4">
        <f t="shared" si="18"/>
        <v>8.8235294117647065E-2</v>
      </c>
      <c r="Z251" s="5">
        <f t="shared" si="19"/>
        <v>0.44117647058823528</v>
      </c>
    </row>
    <row r="252" spans="1:26" x14ac:dyDescent="0.25">
      <c r="A252" t="str">
        <f>A251</f>
        <v>Estufa</v>
      </c>
      <c r="B252" s="10">
        <v>249</v>
      </c>
      <c r="C252" t="s">
        <v>617</v>
      </c>
      <c r="D252" t="s">
        <v>593</v>
      </c>
      <c r="E252" s="3">
        <v>44676</v>
      </c>
      <c r="F252" t="s">
        <v>618</v>
      </c>
      <c r="K252">
        <v>1</v>
      </c>
      <c r="L252" t="s">
        <v>106</v>
      </c>
      <c r="M252" t="s">
        <v>619</v>
      </c>
      <c r="N252">
        <v>153</v>
      </c>
      <c r="O252" t="s">
        <v>30</v>
      </c>
      <c r="P252" t="str">
        <f t="shared" si="17"/>
        <v>Vermiculita</v>
      </c>
      <c r="Q252" s="3">
        <v>44677</v>
      </c>
      <c r="R252" s="3">
        <v>44719</v>
      </c>
      <c r="S252">
        <v>18</v>
      </c>
      <c r="T252">
        <v>77</v>
      </c>
      <c r="U252" s="3">
        <v>44739</v>
      </c>
      <c r="Y252" s="4">
        <f t="shared" si="18"/>
        <v>0.11764705882352941</v>
      </c>
      <c r="Z252" s="5">
        <f t="shared" si="19"/>
        <v>0.50326797385620914</v>
      </c>
    </row>
    <row r="253" spans="1:26" x14ac:dyDescent="0.25">
      <c r="A253" t="str">
        <f t="shared" si="14"/>
        <v>Envasamento</v>
      </c>
      <c r="B253" s="10">
        <v>250</v>
      </c>
      <c r="C253" t="s">
        <v>620</v>
      </c>
      <c r="D253" t="s">
        <v>621</v>
      </c>
      <c r="E253" s="3">
        <v>44655</v>
      </c>
      <c r="F253" t="s">
        <v>26</v>
      </c>
      <c r="K253">
        <v>1</v>
      </c>
      <c r="L253" t="s">
        <v>27</v>
      </c>
      <c r="M253" t="s">
        <v>622</v>
      </c>
      <c r="N253">
        <v>723</v>
      </c>
      <c r="O253" t="s">
        <v>50</v>
      </c>
      <c r="P253" t="str">
        <f t="shared" si="17"/>
        <v>Vermiculita</v>
      </c>
      <c r="Q253" s="3">
        <v>44678</v>
      </c>
      <c r="R253" s="3">
        <v>44697</v>
      </c>
      <c r="S253">
        <v>433</v>
      </c>
      <c r="T253">
        <v>260</v>
      </c>
      <c r="U253" s="3">
        <v>44711</v>
      </c>
      <c r="W253" s="3">
        <v>44770</v>
      </c>
      <c r="Y253" s="4">
        <f t="shared" si="18"/>
        <v>0.59889349930843705</v>
      </c>
      <c r="Z253" s="5">
        <f t="shared" si="19"/>
        <v>0.35961272475795297</v>
      </c>
    </row>
    <row r="254" spans="1:26" x14ac:dyDescent="0.25">
      <c r="A254" t="str">
        <f t="shared" si="14"/>
        <v>Estufa</v>
      </c>
      <c r="B254" s="10">
        <v>251</v>
      </c>
      <c r="C254" t="s">
        <v>623</v>
      </c>
      <c r="D254" t="s">
        <v>624</v>
      </c>
      <c r="E254" s="3">
        <v>44678</v>
      </c>
      <c r="F254" t="s">
        <v>59</v>
      </c>
      <c r="K254">
        <v>1</v>
      </c>
      <c r="L254" t="s">
        <v>27</v>
      </c>
      <c r="M254" t="s">
        <v>625</v>
      </c>
      <c r="N254">
        <v>316</v>
      </c>
      <c r="O254" t="s">
        <v>30</v>
      </c>
      <c r="P254" t="str">
        <f t="shared" si="17"/>
        <v>Vermiculita</v>
      </c>
      <c r="Q254" s="3">
        <v>44679</v>
      </c>
      <c r="R254" s="3">
        <v>44769</v>
      </c>
      <c r="S254">
        <v>175</v>
      </c>
      <c r="T254">
        <v>178</v>
      </c>
      <c r="Y254" s="4">
        <f t="shared" si="18"/>
        <v>0.55379746835443033</v>
      </c>
      <c r="Z254" s="5">
        <f t="shared" si="19"/>
        <v>0.56329113924050633</v>
      </c>
    </row>
    <row r="255" spans="1:26" x14ac:dyDescent="0.25">
      <c r="A255" t="str">
        <f t="shared" si="14"/>
        <v>Estufa</v>
      </c>
      <c r="B255" s="10">
        <v>252</v>
      </c>
      <c r="C255" s="19" t="s">
        <v>626</v>
      </c>
      <c r="E255" s="3">
        <v>44674</v>
      </c>
      <c r="F255" t="s">
        <v>629</v>
      </c>
      <c r="K255">
        <v>1</v>
      </c>
      <c r="L255" t="s">
        <v>106</v>
      </c>
      <c r="M255" t="s">
        <v>627</v>
      </c>
      <c r="N255">
        <v>259</v>
      </c>
      <c r="O255" t="s">
        <v>30</v>
      </c>
      <c r="P255" t="str">
        <f t="shared" si="17"/>
        <v>Vermiculita</v>
      </c>
      <c r="Q255" s="3">
        <v>44679</v>
      </c>
      <c r="Y255" s="4">
        <f t="shared" si="18"/>
        <v>0</v>
      </c>
      <c r="Z255" s="5">
        <f t="shared" si="19"/>
        <v>0</v>
      </c>
    </row>
    <row r="256" spans="1:26" x14ac:dyDescent="0.25">
      <c r="A256" t="str">
        <f t="shared" si="14"/>
        <v>Estufa</v>
      </c>
      <c r="B256" s="10">
        <v>253</v>
      </c>
      <c r="C256" t="s">
        <v>628</v>
      </c>
      <c r="E256" s="3">
        <v>44674</v>
      </c>
      <c r="F256" t="s">
        <v>629</v>
      </c>
      <c r="K256">
        <v>1</v>
      </c>
      <c r="L256" t="s">
        <v>106</v>
      </c>
      <c r="M256" t="s">
        <v>630</v>
      </c>
      <c r="N256">
        <v>40</v>
      </c>
      <c r="O256" t="s">
        <v>30</v>
      </c>
      <c r="P256" t="s">
        <v>631</v>
      </c>
      <c r="Q256" s="3">
        <v>44679</v>
      </c>
      <c r="Y256" s="4">
        <f t="shared" si="18"/>
        <v>0</v>
      </c>
      <c r="Z256" s="5">
        <f t="shared" si="19"/>
        <v>0</v>
      </c>
    </row>
    <row r="257" spans="1:26" x14ac:dyDescent="0.25">
      <c r="A257" t="str">
        <f t="shared" si="14"/>
        <v>Estufa</v>
      </c>
      <c r="B257" s="10">
        <v>254</v>
      </c>
      <c r="C257" t="s">
        <v>632</v>
      </c>
      <c r="D257" t="s">
        <v>633</v>
      </c>
      <c r="F257" t="s">
        <v>634</v>
      </c>
      <c r="K257">
        <v>1</v>
      </c>
      <c r="L257" t="s">
        <v>635</v>
      </c>
      <c r="M257" t="s">
        <v>636</v>
      </c>
      <c r="N257">
        <v>11</v>
      </c>
      <c r="O257" t="s">
        <v>30</v>
      </c>
      <c r="P257" t="s">
        <v>631</v>
      </c>
      <c r="Q257" s="3">
        <v>44679</v>
      </c>
      <c r="Y257" s="4">
        <f t="shared" si="18"/>
        <v>0</v>
      </c>
      <c r="Z257" s="5">
        <f t="shared" si="19"/>
        <v>0</v>
      </c>
    </row>
    <row r="258" spans="1:26" x14ac:dyDescent="0.25">
      <c r="A258" t="str">
        <f t="shared" si="14"/>
        <v>Rustificação</v>
      </c>
      <c r="B258" s="10">
        <v>255</v>
      </c>
      <c r="C258" t="s">
        <v>637</v>
      </c>
      <c r="D258" t="s">
        <v>638</v>
      </c>
      <c r="E258" s="3">
        <v>44676</v>
      </c>
      <c r="F258" t="s">
        <v>26</v>
      </c>
      <c r="K258">
        <v>14</v>
      </c>
      <c r="L258" t="s">
        <v>27</v>
      </c>
      <c r="M258" t="s">
        <v>639</v>
      </c>
      <c r="N258" s="12">
        <v>276538</v>
      </c>
      <c r="O258" t="s">
        <v>350</v>
      </c>
      <c r="P258" t="s">
        <v>631</v>
      </c>
      <c r="Q258" s="3">
        <v>44680</v>
      </c>
      <c r="R258" s="3">
        <v>44713</v>
      </c>
      <c r="S258">
        <v>4909</v>
      </c>
      <c r="T258">
        <v>6716</v>
      </c>
      <c r="U258" s="3">
        <v>44781</v>
      </c>
      <c r="Y258" s="4">
        <f t="shared" si="18"/>
        <v>1.7751629070869104E-2</v>
      </c>
      <c r="Z258" s="5">
        <f t="shared" si="19"/>
        <v>2.4285993245051311E-2</v>
      </c>
    </row>
    <row r="259" spans="1:26" x14ac:dyDescent="0.25">
      <c r="A259" t="str">
        <f t="shared" si="14"/>
        <v>Rustificação</v>
      </c>
      <c r="B259" s="10">
        <v>256</v>
      </c>
      <c r="C259" t="s">
        <v>282</v>
      </c>
      <c r="D259" t="s">
        <v>283</v>
      </c>
      <c r="E259" s="11">
        <v>44593</v>
      </c>
      <c r="F259" t="s">
        <v>640</v>
      </c>
      <c r="K259">
        <v>2</v>
      </c>
      <c r="L259" t="s">
        <v>27</v>
      </c>
      <c r="M259" t="s">
        <v>641</v>
      </c>
      <c r="N259">
        <v>2842</v>
      </c>
      <c r="O259" t="s">
        <v>30</v>
      </c>
      <c r="P259" t="s">
        <v>631</v>
      </c>
      <c r="Q259" s="3">
        <v>44680</v>
      </c>
      <c r="R259" s="3">
        <v>44732</v>
      </c>
      <c r="S259">
        <v>7</v>
      </c>
      <c r="T259">
        <v>1967</v>
      </c>
      <c r="U259" s="3">
        <v>44781</v>
      </c>
      <c r="Y259" s="4">
        <f t="shared" si="18"/>
        <v>2.4630541871921183E-3</v>
      </c>
      <c r="Z259" s="5">
        <f t="shared" si="19"/>
        <v>0.69211822660098521</v>
      </c>
    </row>
    <row r="260" spans="1:26" x14ac:dyDescent="0.25">
      <c r="A260" t="str">
        <f t="shared" ref="A260:A323" si="20">IF(W260&gt;R260,"Envasamento",IF(U260&gt;R260,"Rustificação",IF(Q260&gt;0,"Estufa","Sem dados")))</f>
        <v>Estufa</v>
      </c>
      <c r="B260" s="10">
        <v>257</v>
      </c>
      <c r="C260" t="s">
        <v>642</v>
      </c>
      <c r="D260" t="s">
        <v>643</v>
      </c>
      <c r="E260" s="3">
        <v>44676</v>
      </c>
      <c r="F260" t="s">
        <v>644</v>
      </c>
      <c r="K260">
        <v>282</v>
      </c>
      <c r="L260" t="s">
        <v>64</v>
      </c>
      <c r="N260">
        <v>282</v>
      </c>
      <c r="P260" t="s">
        <v>107</v>
      </c>
      <c r="Q260" s="3">
        <v>44679</v>
      </c>
      <c r="R260" s="3">
        <v>44782</v>
      </c>
      <c r="S260">
        <v>203</v>
      </c>
      <c r="Y260" s="4">
        <f t="shared" si="18"/>
        <v>0.71985815602836878</v>
      </c>
      <c r="Z260" s="5">
        <f t="shared" si="19"/>
        <v>0</v>
      </c>
    </row>
    <row r="261" spans="1:26" x14ac:dyDescent="0.25">
      <c r="A261" t="str">
        <f t="shared" si="20"/>
        <v>Envasamento</v>
      </c>
      <c r="B261" s="10">
        <v>258</v>
      </c>
      <c r="C261" t="s">
        <v>589</v>
      </c>
      <c r="D261" t="s">
        <v>590</v>
      </c>
      <c r="E261" s="3">
        <v>44680</v>
      </c>
      <c r="F261" t="s">
        <v>26</v>
      </c>
      <c r="K261">
        <v>1</v>
      </c>
      <c r="L261" t="s">
        <v>106</v>
      </c>
      <c r="M261" t="s">
        <v>645</v>
      </c>
      <c r="N261">
        <v>212</v>
      </c>
      <c r="O261" t="s">
        <v>30</v>
      </c>
      <c r="P261" t="s">
        <v>631</v>
      </c>
      <c r="Q261" s="3">
        <v>44683</v>
      </c>
      <c r="R261" s="3">
        <v>44711</v>
      </c>
      <c r="S261">
        <v>179</v>
      </c>
      <c r="T261">
        <v>182</v>
      </c>
      <c r="U261" s="3">
        <v>44739</v>
      </c>
      <c r="W261" s="3">
        <v>44755</v>
      </c>
      <c r="Y261" s="4">
        <f t="shared" si="18"/>
        <v>0.84433962264150941</v>
      </c>
      <c r="Z261" s="5">
        <f t="shared" si="19"/>
        <v>0.85849056603773588</v>
      </c>
    </row>
    <row r="262" spans="1:26" x14ac:dyDescent="0.25">
      <c r="A262" t="str">
        <f t="shared" si="20"/>
        <v>Rustificação</v>
      </c>
      <c r="B262" s="10">
        <v>259</v>
      </c>
      <c r="C262" t="s">
        <v>617</v>
      </c>
      <c r="D262" t="s">
        <v>593</v>
      </c>
      <c r="E262" s="3">
        <v>44680</v>
      </c>
      <c r="F262" t="s">
        <v>618</v>
      </c>
      <c r="K262">
        <v>1</v>
      </c>
      <c r="L262" t="s">
        <v>106</v>
      </c>
      <c r="M262" t="s">
        <v>646</v>
      </c>
      <c r="N262">
        <v>67</v>
      </c>
      <c r="O262" t="s">
        <v>30</v>
      </c>
      <c r="P262" t="s">
        <v>631</v>
      </c>
      <c r="Q262" s="3">
        <v>44683</v>
      </c>
      <c r="R262" s="3">
        <v>44732</v>
      </c>
      <c r="S262">
        <v>2</v>
      </c>
      <c r="T262">
        <v>48</v>
      </c>
      <c r="U262" s="3">
        <v>44739</v>
      </c>
      <c r="Y262" s="4">
        <f t="shared" si="18"/>
        <v>2.9850746268656716E-2</v>
      </c>
      <c r="Z262" s="5">
        <f t="shared" si="19"/>
        <v>0.71641791044776115</v>
      </c>
    </row>
    <row r="263" spans="1:26" x14ac:dyDescent="0.25">
      <c r="A263" t="str">
        <f t="shared" si="20"/>
        <v>Estufa</v>
      </c>
      <c r="B263" s="10">
        <v>260</v>
      </c>
      <c r="C263" t="s">
        <v>647</v>
      </c>
      <c r="D263" t="s">
        <v>648</v>
      </c>
      <c r="E263" s="3">
        <v>44586</v>
      </c>
      <c r="F263" t="s">
        <v>94</v>
      </c>
      <c r="K263">
        <v>1</v>
      </c>
      <c r="L263" t="s">
        <v>27</v>
      </c>
      <c r="M263" t="s">
        <v>649</v>
      </c>
      <c r="N263">
        <v>96</v>
      </c>
      <c r="O263" t="s">
        <v>30</v>
      </c>
      <c r="P263" t="s">
        <v>631</v>
      </c>
      <c r="Q263" s="3">
        <v>44683</v>
      </c>
      <c r="Y263" s="4">
        <f t="shared" si="18"/>
        <v>0</v>
      </c>
      <c r="Z263" s="5">
        <f t="shared" si="19"/>
        <v>0</v>
      </c>
    </row>
    <row r="264" spans="1:26" x14ac:dyDescent="0.25">
      <c r="A264" t="str">
        <f t="shared" si="20"/>
        <v>Envasamento</v>
      </c>
      <c r="B264" s="10">
        <v>261</v>
      </c>
      <c r="C264" t="s">
        <v>650</v>
      </c>
      <c r="D264" t="s">
        <v>651</v>
      </c>
      <c r="E264" s="3">
        <v>44679</v>
      </c>
      <c r="F264" t="s">
        <v>652</v>
      </c>
      <c r="K264">
        <v>1</v>
      </c>
      <c r="L264" t="s">
        <v>106</v>
      </c>
      <c r="M264" t="s">
        <v>653</v>
      </c>
      <c r="N264">
        <v>80</v>
      </c>
      <c r="O264" t="s">
        <v>30</v>
      </c>
      <c r="P264" t="s">
        <v>631</v>
      </c>
      <c r="Q264" s="3">
        <v>44683</v>
      </c>
      <c r="R264" s="3">
        <v>44738</v>
      </c>
      <c r="S264">
        <v>31</v>
      </c>
      <c r="U264" s="3">
        <v>44739</v>
      </c>
      <c r="W264" s="3">
        <v>44755</v>
      </c>
      <c r="Y264" s="4">
        <f t="shared" si="18"/>
        <v>0.38750000000000001</v>
      </c>
      <c r="Z264" s="5">
        <f t="shared" si="19"/>
        <v>0</v>
      </c>
    </row>
    <row r="265" spans="1:26" x14ac:dyDescent="0.25">
      <c r="A265" t="str">
        <f t="shared" si="20"/>
        <v>Estufa</v>
      </c>
      <c r="B265" s="10">
        <v>262</v>
      </c>
      <c r="C265" t="s">
        <v>654</v>
      </c>
      <c r="D265" t="s">
        <v>655</v>
      </c>
      <c r="K265">
        <v>1</v>
      </c>
      <c r="L265" t="s">
        <v>106</v>
      </c>
      <c r="M265" t="s">
        <v>656</v>
      </c>
      <c r="N265">
        <v>1703</v>
      </c>
      <c r="O265" t="s">
        <v>30</v>
      </c>
      <c r="P265" t="s">
        <v>631</v>
      </c>
      <c r="Q265" s="3">
        <v>44684</v>
      </c>
      <c r="R265" s="3">
        <v>44769</v>
      </c>
      <c r="S265">
        <v>5</v>
      </c>
      <c r="T265">
        <v>5</v>
      </c>
      <c r="Y265" s="4">
        <f t="shared" si="18"/>
        <v>2.935995302407516E-3</v>
      </c>
      <c r="Z265" s="5">
        <f t="shared" si="19"/>
        <v>2.935995302407516E-3</v>
      </c>
    </row>
    <row r="266" spans="1:26" x14ac:dyDescent="0.25">
      <c r="A266" t="str">
        <f t="shared" si="20"/>
        <v>Estufa</v>
      </c>
      <c r="B266" s="10">
        <v>263</v>
      </c>
      <c r="C266" t="s">
        <v>657</v>
      </c>
      <c r="K266">
        <v>1</v>
      </c>
      <c r="L266" t="s">
        <v>106</v>
      </c>
      <c r="M266" t="s">
        <v>658</v>
      </c>
      <c r="N266">
        <v>42</v>
      </c>
      <c r="P266" t="s">
        <v>631</v>
      </c>
      <c r="Q266" s="3">
        <v>44684</v>
      </c>
      <c r="R266" s="3">
        <v>44732</v>
      </c>
      <c r="S266">
        <v>3</v>
      </c>
      <c r="T266">
        <v>12</v>
      </c>
      <c r="Y266" s="4">
        <f t="shared" si="18"/>
        <v>7.1428571428571425E-2</v>
      </c>
      <c r="Z266" s="5">
        <f t="shared" si="19"/>
        <v>0.2857142857142857</v>
      </c>
    </row>
    <row r="267" spans="1:26" x14ac:dyDescent="0.25">
      <c r="A267" t="s">
        <v>662</v>
      </c>
      <c r="B267" s="10">
        <v>264</v>
      </c>
      <c r="C267" t="s">
        <v>659</v>
      </c>
      <c r="D267" t="s">
        <v>660</v>
      </c>
      <c r="E267" s="3">
        <v>44684</v>
      </c>
      <c r="F267" t="s">
        <v>26</v>
      </c>
      <c r="K267">
        <v>2</v>
      </c>
      <c r="L267" t="s">
        <v>64</v>
      </c>
      <c r="M267" t="s">
        <v>661</v>
      </c>
      <c r="N267">
        <v>2</v>
      </c>
      <c r="P267" t="s">
        <v>107</v>
      </c>
      <c r="Q267" s="3">
        <v>44684</v>
      </c>
      <c r="R267" s="3">
        <v>44747</v>
      </c>
      <c r="T267">
        <v>1</v>
      </c>
      <c r="U267" s="3">
        <v>44747</v>
      </c>
      <c r="W267" s="3">
        <v>44747</v>
      </c>
      <c r="Y267" s="4">
        <f t="shared" si="18"/>
        <v>0</v>
      </c>
      <c r="Z267" s="5">
        <f t="shared" si="19"/>
        <v>0.5</v>
      </c>
    </row>
    <row r="268" spans="1:26" x14ac:dyDescent="0.25">
      <c r="A268" t="str">
        <f t="shared" si="20"/>
        <v>Estufa</v>
      </c>
      <c r="B268" s="10">
        <v>265</v>
      </c>
      <c r="C268" t="s">
        <v>339</v>
      </c>
      <c r="D268" t="s">
        <v>340</v>
      </c>
      <c r="E268" s="3">
        <v>44683</v>
      </c>
      <c r="F268" t="s">
        <v>26</v>
      </c>
      <c r="K268">
        <v>2</v>
      </c>
      <c r="L268" t="s">
        <v>27</v>
      </c>
      <c r="M268" t="s">
        <v>663</v>
      </c>
      <c r="N268">
        <v>2312</v>
      </c>
      <c r="O268" t="s">
        <v>30</v>
      </c>
      <c r="P268" t="s">
        <v>631</v>
      </c>
      <c r="Q268" s="3">
        <v>44685</v>
      </c>
      <c r="R268" s="3">
        <v>44768</v>
      </c>
      <c r="S268">
        <v>70</v>
      </c>
      <c r="T268">
        <v>302</v>
      </c>
      <c r="Y268" s="4">
        <f t="shared" si="18"/>
        <v>3.0276816608996539E-2</v>
      </c>
      <c r="Z268" s="5">
        <f t="shared" si="19"/>
        <v>0.13062283737024222</v>
      </c>
    </row>
    <row r="269" spans="1:26" x14ac:dyDescent="0.25">
      <c r="A269" t="str">
        <f t="shared" si="20"/>
        <v>Estufa</v>
      </c>
      <c r="B269" s="10">
        <v>266</v>
      </c>
      <c r="C269" t="s">
        <v>533</v>
      </c>
      <c r="D269" t="s">
        <v>534</v>
      </c>
      <c r="E269" s="3">
        <v>44683</v>
      </c>
      <c r="F269" t="s">
        <v>26</v>
      </c>
      <c r="K269">
        <v>1</v>
      </c>
      <c r="L269" t="s">
        <v>106</v>
      </c>
      <c r="M269" t="s">
        <v>664</v>
      </c>
      <c r="N269">
        <v>32</v>
      </c>
      <c r="O269" t="s">
        <v>30</v>
      </c>
      <c r="P269" t="s">
        <v>631</v>
      </c>
      <c r="Q269" s="3">
        <v>44685</v>
      </c>
      <c r="Y269" s="4">
        <f t="shared" si="18"/>
        <v>0</v>
      </c>
      <c r="Z269" s="5">
        <f t="shared" si="19"/>
        <v>0</v>
      </c>
    </row>
    <row r="270" spans="1:26" x14ac:dyDescent="0.25">
      <c r="A270" t="str">
        <f t="shared" si="20"/>
        <v>Estufa</v>
      </c>
      <c r="B270" s="10">
        <v>267</v>
      </c>
      <c r="C270" t="s">
        <v>665</v>
      </c>
      <c r="E270" s="3">
        <v>44683</v>
      </c>
      <c r="F270" t="s">
        <v>26</v>
      </c>
      <c r="K270">
        <v>1</v>
      </c>
      <c r="L270" t="s">
        <v>635</v>
      </c>
      <c r="M270" t="s">
        <v>666</v>
      </c>
      <c r="N270">
        <v>10</v>
      </c>
      <c r="O270" t="s">
        <v>30</v>
      </c>
      <c r="P270" t="s">
        <v>631</v>
      </c>
      <c r="Q270" s="3">
        <v>44685</v>
      </c>
      <c r="R270" s="3">
        <v>44769</v>
      </c>
      <c r="S270">
        <v>1</v>
      </c>
      <c r="T270">
        <v>1</v>
      </c>
      <c r="Y270" s="4">
        <f t="shared" si="18"/>
        <v>0.1</v>
      </c>
      <c r="Z270" s="5">
        <f t="shared" si="19"/>
        <v>0.1</v>
      </c>
    </row>
    <row r="271" spans="1:26" x14ac:dyDescent="0.25">
      <c r="A271" t="str">
        <f t="shared" si="20"/>
        <v>Estufa</v>
      </c>
      <c r="B271" s="10">
        <v>268</v>
      </c>
      <c r="C271" t="s">
        <v>586</v>
      </c>
      <c r="D271" t="s">
        <v>587</v>
      </c>
      <c r="E271" s="3">
        <v>44684</v>
      </c>
      <c r="F271" t="s">
        <v>26</v>
      </c>
      <c r="K271">
        <v>1</v>
      </c>
      <c r="L271" t="s">
        <v>635</v>
      </c>
      <c r="M271" t="s">
        <v>667</v>
      </c>
      <c r="N271">
        <v>34</v>
      </c>
      <c r="O271" t="s">
        <v>30</v>
      </c>
      <c r="P271" t="s">
        <v>631</v>
      </c>
      <c r="Q271" s="3">
        <v>44685</v>
      </c>
      <c r="Y271" s="4">
        <f t="shared" si="18"/>
        <v>0</v>
      </c>
      <c r="Z271" s="5">
        <f t="shared" si="19"/>
        <v>0</v>
      </c>
    </row>
    <row r="272" spans="1:26" x14ac:dyDescent="0.25">
      <c r="A272" t="str">
        <f t="shared" si="20"/>
        <v>Estufa</v>
      </c>
      <c r="B272" s="10">
        <v>269</v>
      </c>
      <c r="C272" t="s">
        <v>549</v>
      </c>
      <c r="D272" t="s">
        <v>550</v>
      </c>
      <c r="E272" s="3" t="s">
        <v>668</v>
      </c>
      <c r="F272" t="s">
        <v>26</v>
      </c>
      <c r="K272">
        <v>1</v>
      </c>
      <c r="L272" t="s">
        <v>193</v>
      </c>
      <c r="M272" t="s">
        <v>669</v>
      </c>
      <c r="N272">
        <v>446</v>
      </c>
      <c r="O272" t="s">
        <v>30</v>
      </c>
      <c r="P272" t="s">
        <v>631</v>
      </c>
      <c r="Q272" s="3">
        <v>44685</v>
      </c>
      <c r="R272" s="3">
        <v>44746</v>
      </c>
      <c r="S272">
        <v>1</v>
      </c>
      <c r="T272">
        <v>78</v>
      </c>
      <c r="Y272" s="4">
        <f t="shared" si="18"/>
        <v>2.242152466367713E-3</v>
      </c>
      <c r="Z272" s="5">
        <f t="shared" si="19"/>
        <v>0.17488789237668162</v>
      </c>
    </row>
    <row r="273" spans="1:26" x14ac:dyDescent="0.25">
      <c r="A273" t="str">
        <f t="shared" si="20"/>
        <v>Estufa</v>
      </c>
      <c r="B273" s="10">
        <v>270</v>
      </c>
      <c r="C273" s="19" t="s">
        <v>670</v>
      </c>
      <c r="D273" t="s">
        <v>671</v>
      </c>
      <c r="E273" s="3">
        <v>44683</v>
      </c>
      <c r="F273" t="s">
        <v>26</v>
      </c>
      <c r="K273">
        <v>1</v>
      </c>
      <c r="L273" t="s">
        <v>193</v>
      </c>
      <c r="M273" t="s">
        <v>672</v>
      </c>
      <c r="N273">
        <v>84</v>
      </c>
      <c r="O273" t="s">
        <v>30</v>
      </c>
      <c r="P273" t="s">
        <v>631</v>
      </c>
      <c r="Q273" s="3">
        <v>44685</v>
      </c>
      <c r="Y273" s="4">
        <f t="shared" si="18"/>
        <v>0</v>
      </c>
      <c r="Z273" s="5">
        <f t="shared" si="19"/>
        <v>0</v>
      </c>
    </row>
    <row r="274" spans="1:26" x14ac:dyDescent="0.25">
      <c r="A274" t="str">
        <f t="shared" si="20"/>
        <v>Estufa</v>
      </c>
      <c r="B274" s="10">
        <v>271</v>
      </c>
      <c r="C274" t="s">
        <v>408</v>
      </c>
      <c r="D274" t="s">
        <v>409</v>
      </c>
      <c r="E274" s="3">
        <v>44675</v>
      </c>
      <c r="F274" t="s">
        <v>640</v>
      </c>
      <c r="K274">
        <v>1</v>
      </c>
      <c r="L274" t="s">
        <v>27</v>
      </c>
      <c r="M274" t="s">
        <v>673</v>
      </c>
      <c r="N274">
        <v>184</v>
      </c>
      <c r="O274" t="s">
        <v>446</v>
      </c>
      <c r="P274" t="s">
        <v>631</v>
      </c>
      <c r="Q274" s="3">
        <v>44685</v>
      </c>
      <c r="Y274" s="4">
        <f t="shared" si="18"/>
        <v>0</v>
      </c>
      <c r="Z274" s="5">
        <f t="shared" si="19"/>
        <v>0</v>
      </c>
    </row>
    <row r="275" spans="1:26" x14ac:dyDescent="0.25">
      <c r="A275" t="str">
        <f t="shared" si="20"/>
        <v>Estufa</v>
      </c>
      <c r="B275" s="10">
        <v>272</v>
      </c>
      <c r="C275" t="s">
        <v>179</v>
      </c>
      <c r="D275" t="s">
        <v>180</v>
      </c>
      <c r="E275" s="11">
        <v>44593</v>
      </c>
      <c r="F275" t="s">
        <v>640</v>
      </c>
      <c r="K275">
        <v>2</v>
      </c>
      <c r="L275" t="s">
        <v>27</v>
      </c>
      <c r="N275">
        <v>651</v>
      </c>
      <c r="O275" t="s">
        <v>30</v>
      </c>
      <c r="P275" t="s">
        <v>631</v>
      </c>
      <c r="Q275" s="3">
        <v>44685</v>
      </c>
      <c r="R275" s="3">
        <v>44711</v>
      </c>
      <c r="S275">
        <v>65</v>
      </c>
      <c r="Y275" s="4">
        <f t="shared" si="18"/>
        <v>9.9846390168970817E-2</v>
      </c>
      <c r="Z275" s="5">
        <f t="shared" si="19"/>
        <v>0</v>
      </c>
    </row>
    <row r="276" spans="1:26" x14ac:dyDescent="0.25">
      <c r="A276" t="str">
        <f t="shared" si="20"/>
        <v>Estufa</v>
      </c>
      <c r="B276" s="10">
        <v>273</v>
      </c>
      <c r="C276" t="s">
        <v>544</v>
      </c>
      <c r="D276" t="s">
        <v>545</v>
      </c>
      <c r="E276" s="3">
        <v>44683</v>
      </c>
      <c r="F276" t="s">
        <v>26</v>
      </c>
      <c r="K276">
        <v>2</v>
      </c>
      <c r="L276" t="s">
        <v>27</v>
      </c>
      <c r="M276" t="s">
        <v>674</v>
      </c>
      <c r="N276">
        <v>1263</v>
      </c>
      <c r="O276" t="s">
        <v>30</v>
      </c>
      <c r="P276" t="s">
        <v>631</v>
      </c>
      <c r="Q276" s="3">
        <v>44685</v>
      </c>
      <c r="R276" s="3">
        <v>44768</v>
      </c>
      <c r="S276">
        <v>186</v>
      </c>
      <c r="T276">
        <f>287+318</f>
        <v>605</v>
      </c>
      <c r="Y276" s="4">
        <f t="shared" ref="Y276:Y339" si="21">S276/N276</f>
        <v>0.14726840855106887</v>
      </c>
      <c r="Z276" s="5">
        <f t="shared" ref="Z276:Z339" si="22">T276/N276</f>
        <v>0.47901821060965954</v>
      </c>
    </row>
    <row r="277" spans="1:26" x14ac:dyDescent="0.25">
      <c r="A277" t="str">
        <f t="shared" si="20"/>
        <v>Estufa</v>
      </c>
      <c r="B277" s="10">
        <v>274</v>
      </c>
      <c r="C277" s="19" t="s">
        <v>675</v>
      </c>
      <c r="D277" t="s">
        <v>676</v>
      </c>
      <c r="E277" s="3">
        <v>44684</v>
      </c>
      <c r="F277" t="s">
        <v>677</v>
      </c>
      <c r="K277">
        <v>7</v>
      </c>
      <c r="L277" t="s">
        <v>27</v>
      </c>
      <c r="M277" t="s">
        <v>678</v>
      </c>
      <c r="N277" s="12">
        <v>146307</v>
      </c>
      <c r="O277" t="s">
        <v>30</v>
      </c>
      <c r="P277" t="s">
        <v>631</v>
      </c>
      <c r="Q277" s="3">
        <v>44687</v>
      </c>
      <c r="R277" s="3">
        <v>44775</v>
      </c>
      <c r="S277">
        <v>7</v>
      </c>
      <c r="Y277" s="4">
        <f t="shared" si="21"/>
        <v>4.7844600736806848E-5</v>
      </c>
      <c r="Z277" s="5">
        <f t="shared" si="22"/>
        <v>0</v>
      </c>
    </row>
    <row r="278" spans="1:26" x14ac:dyDescent="0.25">
      <c r="A278" t="str">
        <f t="shared" si="20"/>
        <v>Rustificação</v>
      </c>
      <c r="B278" s="10">
        <v>275</v>
      </c>
      <c r="C278" t="s">
        <v>137</v>
      </c>
      <c r="D278" t="s">
        <v>138</v>
      </c>
      <c r="E278" s="11">
        <v>44593</v>
      </c>
      <c r="F278" t="s">
        <v>679</v>
      </c>
      <c r="K278">
        <v>8</v>
      </c>
      <c r="L278" t="s">
        <v>27</v>
      </c>
      <c r="M278" t="s">
        <v>680</v>
      </c>
      <c r="N278" s="12">
        <v>16216</v>
      </c>
      <c r="O278" t="s">
        <v>30</v>
      </c>
      <c r="P278" t="s">
        <v>631</v>
      </c>
      <c r="Q278" s="3">
        <v>44687</v>
      </c>
      <c r="R278" s="3">
        <v>44740</v>
      </c>
      <c r="S278">
        <v>980</v>
      </c>
      <c r="U278" s="3">
        <v>44767</v>
      </c>
      <c r="Y278" s="4">
        <f t="shared" si="21"/>
        <v>6.0434139121854961E-2</v>
      </c>
      <c r="Z278" s="5">
        <f t="shared" si="22"/>
        <v>0</v>
      </c>
    </row>
    <row r="279" spans="1:26" x14ac:dyDescent="0.25">
      <c r="A279" t="str">
        <f t="shared" si="20"/>
        <v>Envasamento</v>
      </c>
      <c r="B279" s="10">
        <v>276</v>
      </c>
      <c r="C279" t="s">
        <v>262</v>
      </c>
      <c r="D279" t="s">
        <v>263</v>
      </c>
      <c r="E279" s="3">
        <v>44686</v>
      </c>
      <c r="F279" t="s">
        <v>26</v>
      </c>
      <c r="K279">
        <v>1</v>
      </c>
      <c r="L279" t="s">
        <v>635</v>
      </c>
      <c r="N279">
        <v>19</v>
      </c>
      <c r="O279" t="s">
        <v>30</v>
      </c>
      <c r="P279" t="s">
        <v>631</v>
      </c>
      <c r="Q279" s="3">
        <v>44687</v>
      </c>
      <c r="R279" s="3">
        <v>44713</v>
      </c>
      <c r="S279">
        <v>7</v>
      </c>
      <c r="T279">
        <v>15</v>
      </c>
      <c r="U279" s="3">
        <v>44739</v>
      </c>
      <c r="W279" s="3">
        <v>44767</v>
      </c>
      <c r="Y279" s="4">
        <f t="shared" si="21"/>
        <v>0.36842105263157893</v>
      </c>
      <c r="Z279" s="5">
        <f t="shared" si="22"/>
        <v>0.78947368421052633</v>
      </c>
    </row>
    <row r="280" spans="1:26" x14ac:dyDescent="0.25">
      <c r="A280" t="s">
        <v>0</v>
      </c>
      <c r="B280" s="10">
        <v>277</v>
      </c>
      <c r="C280" t="s">
        <v>681</v>
      </c>
      <c r="D280" t="s">
        <v>682</v>
      </c>
      <c r="E280" s="3">
        <v>44686</v>
      </c>
      <c r="F280" t="s">
        <v>26</v>
      </c>
      <c r="K280">
        <v>1</v>
      </c>
      <c r="L280" t="s">
        <v>635</v>
      </c>
      <c r="N280">
        <v>9</v>
      </c>
      <c r="O280" t="s">
        <v>30</v>
      </c>
      <c r="P280" t="s">
        <v>631</v>
      </c>
      <c r="Q280" s="3">
        <v>44687</v>
      </c>
      <c r="Y280" s="4">
        <f t="shared" si="21"/>
        <v>0</v>
      </c>
      <c r="Z280" s="5">
        <f t="shared" si="22"/>
        <v>0</v>
      </c>
    </row>
    <row r="281" spans="1:26" x14ac:dyDescent="0.25">
      <c r="A281" t="str">
        <f t="shared" si="20"/>
        <v>Estufa</v>
      </c>
      <c r="B281" s="10">
        <v>278</v>
      </c>
      <c r="C281" t="s">
        <v>683</v>
      </c>
      <c r="D281" t="s">
        <v>684</v>
      </c>
      <c r="E281" s="3">
        <v>44686</v>
      </c>
      <c r="F281" t="s">
        <v>59</v>
      </c>
      <c r="K281">
        <v>1</v>
      </c>
      <c r="L281" t="s">
        <v>106</v>
      </c>
      <c r="M281" t="s">
        <v>685</v>
      </c>
      <c r="N281">
        <v>76</v>
      </c>
      <c r="O281" t="s">
        <v>30</v>
      </c>
      <c r="P281" t="s">
        <v>631</v>
      </c>
      <c r="Q281" s="3">
        <v>44687</v>
      </c>
      <c r="Y281" s="4">
        <f t="shared" si="21"/>
        <v>0</v>
      </c>
      <c r="Z281" s="5">
        <f t="shared" si="22"/>
        <v>0</v>
      </c>
    </row>
    <row r="282" spans="1:26" x14ac:dyDescent="0.25">
      <c r="A282" t="str">
        <f t="shared" si="20"/>
        <v>Estufa</v>
      </c>
      <c r="B282" s="10">
        <v>279</v>
      </c>
      <c r="C282" s="19" t="s">
        <v>686</v>
      </c>
      <c r="D282" t="s">
        <v>687</v>
      </c>
      <c r="E282" s="3">
        <v>44686</v>
      </c>
      <c r="F282" t="s">
        <v>94</v>
      </c>
      <c r="K282">
        <v>1</v>
      </c>
      <c r="L282" t="s">
        <v>27</v>
      </c>
      <c r="M282" t="s">
        <v>688</v>
      </c>
      <c r="N282">
        <v>208</v>
      </c>
      <c r="O282" t="s">
        <v>30</v>
      </c>
      <c r="P282" t="s">
        <v>631</v>
      </c>
      <c r="Q282" s="3">
        <v>44687</v>
      </c>
      <c r="Y282" s="4">
        <f t="shared" si="21"/>
        <v>0</v>
      </c>
      <c r="Z282" s="5">
        <f t="shared" si="22"/>
        <v>0</v>
      </c>
    </row>
    <row r="283" spans="1:26" x14ac:dyDescent="0.25">
      <c r="A283" t="str">
        <f t="shared" si="20"/>
        <v>Estufa</v>
      </c>
      <c r="B283" s="10">
        <v>280</v>
      </c>
      <c r="C283" t="s">
        <v>544</v>
      </c>
      <c r="D283" t="s">
        <v>545</v>
      </c>
      <c r="E283" s="3">
        <v>44686</v>
      </c>
      <c r="F283" t="s">
        <v>26</v>
      </c>
      <c r="K283">
        <v>2</v>
      </c>
      <c r="L283" t="s">
        <v>27</v>
      </c>
      <c r="M283" t="s">
        <v>689</v>
      </c>
      <c r="N283">
        <v>919</v>
      </c>
      <c r="O283" t="s">
        <v>30</v>
      </c>
      <c r="P283" t="s">
        <v>631</v>
      </c>
      <c r="Q283" s="3">
        <v>44687</v>
      </c>
      <c r="R283" s="3">
        <v>44769</v>
      </c>
      <c r="S283">
        <f>84+112</f>
        <v>196</v>
      </c>
      <c r="T283">
        <f>151+133</f>
        <v>284</v>
      </c>
      <c r="Y283" s="4">
        <f t="shared" si="21"/>
        <v>0.21327529923830249</v>
      </c>
      <c r="Z283" s="5">
        <f t="shared" si="22"/>
        <v>0.30903155603917304</v>
      </c>
    </row>
    <row r="284" spans="1:26" x14ac:dyDescent="0.25">
      <c r="A284" t="str">
        <f t="shared" si="20"/>
        <v>Envasamento</v>
      </c>
      <c r="B284" s="10">
        <v>281</v>
      </c>
      <c r="C284" t="s">
        <v>690</v>
      </c>
      <c r="D284" t="s">
        <v>691</v>
      </c>
      <c r="E284" s="3">
        <v>44687</v>
      </c>
      <c r="F284" t="s">
        <v>692</v>
      </c>
      <c r="K284">
        <v>1</v>
      </c>
      <c r="L284" t="s">
        <v>27</v>
      </c>
      <c r="M284" t="s">
        <v>693</v>
      </c>
      <c r="N284">
        <v>814</v>
      </c>
      <c r="O284" t="s">
        <v>30</v>
      </c>
      <c r="P284" t="s">
        <v>631</v>
      </c>
      <c r="Q284" s="3">
        <v>44690</v>
      </c>
      <c r="R284" s="3">
        <v>44697</v>
      </c>
      <c r="S284">
        <v>65</v>
      </c>
      <c r="T284">
        <v>790</v>
      </c>
      <c r="U284" s="3">
        <v>44732</v>
      </c>
      <c r="W284" s="3">
        <v>44755</v>
      </c>
      <c r="Y284" s="4">
        <f t="shared" si="21"/>
        <v>7.9852579852579847E-2</v>
      </c>
      <c r="Z284" s="5">
        <f t="shared" si="22"/>
        <v>0.97051597051597049</v>
      </c>
    </row>
    <row r="285" spans="1:26" x14ac:dyDescent="0.25">
      <c r="A285" t="str">
        <f t="shared" si="20"/>
        <v>Estufa</v>
      </c>
      <c r="B285" s="10">
        <v>282</v>
      </c>
      <c r="C285" t="s">
        <v>557</v>
      </c>
      <c r="E285" s="3">
        <v>44689</v>
      </c>
      <c r="F285" t="s">
        <v>694</v>
      </c>
      <c r="K285">
        <v>1</v>
      </c>
      <c r="L285" t="s">
        <v>635</v>
      </c>
      <c r="N285">
        <v>4</v>
      </c>
      <c r="O285" t="s">
        <v>30</v>
      </c>
      <c r="P285" t="s">
        <v>631</v>
      </c>
      <c r="Q285" s="3">
        <v>44690</v>
      </c>
      <c r="Y285" s="4">
        <f t="shared" si="21"/>
        <v>0</v>
      </c>
      <c r="Z285" s="5">
        <f t="shared" si="22"/>
        <v>0</v>
      </c>
    </row>
    <row r="286" spans="1:26" x14ac:dyDescent="0.25">
      <c r="A286" t="str">
        <f t="shared" si="20"/>
        <v>Sem dados</v>
      </c>
      <c r="B286" s="10">
        <v>283</v>
      </c>
      <c r="C286" t="s">
        <v>654</v>
      </c>
      <c r="D286" t="s">
        <v>655</v>
      </c>
      <c r="E286" s="3" t="s">
        <v>695</v>
      </c>
      <c r="F286" t="s">
        <v>696</v>
      </c>
      <c r="K286">
        <v>1</v>
      </c>
      <c r="L286" t="s">
        <v>27</v>
      </c>
      <c r="M286" t="s">
        <v>697</v>
      </c>
      <c r="N286">
        <v>58</v>
      </c>
      <c r="O286" t="s">
        <v>343</v>
      </c>
      <c r="P286" t="s">
        <v>631</v>
      </c>
      <c r="R286" s="3">
        <v>44775</v>
      </c>
      <c r="S286">
        <v>385</v>
      </c>
      <c r="Y286" s="4">
        <f t="shared" si="21"/>
        <v>6.6379310344827589</v>
      </c>
      <c r="Z286" s="5">
        <f t="shared" si="22"/>
        <v>0</v>
      </c>
    </row>
    <row r="287" spans="1:26" x14ac:dyDescent="0.25">
      <c r="A287" t="str">
        <f t="shared" si="20"/>
        <v>Sem dados</v>
      </c>
      <c r="B287" s="10">
        <v>284</v>
      </c>
      <c r="C287" t="s">
        <v>527</v>
      </c>
      <c r="D287" t="s">
        <v>624</v>
      </c>
      <c r="E287" s="3">
        <v>44691</v>
      </c>
      <c r="F287" t="s">
        <v>59</v>
      </c>
      <c r="K287">
        <v>1</v>
      </c>
      <c r="L287" t="s">
        <v>27</v>
      </c>
      <c r="M287" t="s">
        <v>698</v>
      </c>
      <c r="N287">
        <v>725</v>
      </c>
      <c r="O287" t="s">
        <v>30</v>
      </c>
      <c r="P287" t="s">
        <v>631</v>
      </c>
      <c r="Y287" s="4">
        <f t="shared" si="21"/>
        <v>0</v>
      </c>
      <c r="Z287" s="5">
        <f t="shared" si="22"/>
        <v>0</v>
      </c>
    </row>
    <row r="288" spans="1:26" x14ac:dyDescent="0.25">
      <c r="A288" t="str">
        <f t="shared" si="20"/>
        <v>Estufa</v>
      </c>
      <c r="B288" s="10">
        <v>285</v>
      </c>
      <c r="C288" t="s">
        <v>699</v>
      </c>
      <c r="D288" t="s">
        <v>700</v>
      </c>
      <c r="E288" s="3">
        <v>44686</v>
      </c>
      <c r="F288" t="s">
        <v>26</v>
      </c>
      <c r="N288">
        <v>20</v>
      </c>
      <c r="O288" t="s">
        <v>30</v>
      </c>
      <c r="P288" t="s">
        <v>107</v>
      </c>
      <c r="Q288" s="3">
        <v>44692</v>
      </c>
      <c r="Y288" s="4">
        <f t="shared" si="21"/>
        <v>0</v>
      </c>
      <c r="Z288" s="5">
        <f t="shared" si="22"/>
        <v>0</v>
      </c>
    </row>
    <row r="289" spans="1:26" x14ac:dyDescent="0.25">
      <c r="A289" t="str">
        <f t="shared" si="20"/>
        <v>Sem dados</v>
      </c>
      <c r="B289" s="10">
        <v>286</v>
      </c>
      <c r="C289" t="s">
        <v>701</v>
      </c>
      <c r="D289" t="s">
        <v>702</v>
      </c>
      <c r="F289" t="s">
        <v>713</v>
      </c>
      <c r="K289">
        <v>1</v>
      </c>
      <c r="L289" t="s">
        <v>106</v>
      </c>
      <c r="N289">
        <v>14</v>
      </c>
      <c r="O289" t="s">
        <v>30</v>
      </c>
      <c r="P289" t="s">
        <v>631</v>
      </c>
      <c r="Y289" s="4">
        <f t="shared" si="21"/>
        <v>0</v>
      </c>
      <c r="Z289" s="5">
        <f t="shared" si="22"/>
        <v>0</v>
      </c>
    </row>
    <row r="290" spans="1:26" x14ac:dyDescent="0.25">
      <c r="A290" t="str">
        <f t="shared" si="20"/>
        <v>Estufa</v>
      </c>
      <c r="B290" s="10">
        <v>287</v>
      </c>
      <c r="C290" t="s">
        <v>703</v>
      </c>
      <c r="D290" t="s">
        <v>704</v>
      </c>
      <c r="E290" s="3">
        <v>44691</v>
      </c>
      <c r="F290" t="s">
        <v>26</v>
      </c>
      <c r="K290">
        <v>1</v>
      </c>
      <c r="L290" t="s">
        <v>635</v>
      </c>
      <c r="M290" t="s">
        <v>99</v>
      </c>
      <c r="N290">
        <v>10</v>
      </c>
      <c r="O290" t="s">
        <v>30</v>
      </c>
      <c r="P290" t="s">
        <v>631</v>
      </c>
      <c r="Q290" s="3">
        <v>44692</v>
      </c>
      <c r="R290" s="3">
        <v>44769</v>
      </c>
      <c r="S290">
        <v>4</v>
      </c>
      <c r="T290">
        <v>4</v>
      </c>
      <c r="Y290" s="4">
        <f t="shared" si="21"/>
        <v>0.4</v>
      </c>
      <c r="Z290" s="5">
        <f t="shared" si="22"/>
        <v>0.4</v>
      </c>
    </row>
    <row r="291" spans="1:26" x14ac:dyDescent="0.25">
      <c r="A291" t="str">
        <f t="shared" si="20"/>
        <v>Estufa</v>
      </c>
      <c r="B291" s="10">
        <v>288</v>
      </c>
      <c r="C291" t="s">
        <v>254</v>
      </c>
      <c r="D291" t="s">
        <v>255</v>
      </c>
      <c r="E291" s="3">
        <v>44691</v>
      </c>
      <c r="F291" t="s">
        <v>26</v>
      </c>
      <c r="K291">
        <v>1</v>
      </c>
      <c r="L291" t="s">
        <v>27</v>
      </c>
      <c r="M291" t="s">
        <v>705</v>
      </c>
      <c r="N291">
        <v>320</v>
      </c>
      <c r="O291" t="s">
        <v>30</v>
      </c>
      <c r="P291" t="s">
        <v>631</v>
      </c>
      <c r="Q291" s="3">
        <v>44692</v>
      </c>
      <c r="Y291" s="4">
        <f t="shared" si="21"/>
        <v>0</v>
      </c>
      <c r="Z291" s="5">
        <f t="shared" si="22"/>
        <v>0</v>
      </c>
    </row>
    <row r="292" spans="1:26" x14ac:dyDescent="0.25">
      <c r="A292" t="str">
        <f t="shared" si="20"/>
        <v>Estufa</v>
      </c>
      <c r="B292" s="10">
        <v>289</v>
      </c>
      <c r="C292" t="s">
        <v>706</v>
      </c>
      <c r="D292" t="s">
        <v>707</v>
      </c>
      <c r="E292" s="3">
        <v>44691</v>
      </c>
      <c r="K292">
        <v>1</v>
      </c>
      <c r="L292" t="s">
        <v>27</v>
      </c>
      <c r="M292" t="s">
        <v>708</v>
      </c>
      <c r="N292">
        <v>408</v>
      </c>
      <c r="O292" t="s">
        <v>30</v>
      </c>
      <c r="P292" t="s">
        <v>631</v>
      </c>
      <c r="Q292" s="3">
        <v>44692</v>
      </c>
      <c r="Y292" s="4">
        <f t="shared" si="21"/>
        <v>0</v>
      </c>
      <c r="Z292" s="5">
        <f t="shared" si="22"/>
        <v>0</v>
      </c>
    </row>
    <row r="293" spans="1:26" x14ac:dyDescent="0.25">
      <c r="A293" t="str">
        <f t="shared" si="20"/>
        <v>Rustificação</v>
      </c>
      <c r="B293" s="10">
        <v>290</v>
      </c>
      <c r="C293" t="s">
        <v>617</v>
      </c>
      <c r="D293" t="s">
        <v>709</v>
      </c>
      <c r="F293" t="s">
        <v>710</v>
      </c>
      <c r="K293">
        <v>1</v>
      </c>
      <c r="L293" t="s">
        <v>27</v>
      </c>
      <c r="M293" t="s">
        <v>711</v>
      </c>
      <c r="N293">
        <v>2578</v>
      </c>
      <c r="O293" t="s">
        <v>30</v>
      </c>
      <c r="P293" t="s">
        <v>631</v>
      </c>
      <c r="Q293" s="3">
        <v>44692</v>
      </c>
      <c r="R293" s="3">
        <v>44740</v>
      </c>
      <c r="S293">
        <v>161</v>
      </c>
      <c r="T293">
        <v>1843</v>
      </c>
      <c r="U293" s="3">
        <v>44767</v>
      </c>
      <c r="Y293" s="4">
        <f t="shared" si="21"/>
        <v>6.2451512800620633E-2</v>
      </c>
      <c r="Z293" s="5">
        <f t="shared" si="22"/>
        <v>0.71489526764934053</v>
      </c>
    </row>
    <row r="294" spans="1:26" x14ac:dyDescent="0.25">
      <c r="A294" t="str">
        <f t="shared" si="20"/>
        <v>Estufa</v>
      </c>
      <c r="B294" s="10">
        <v>291</v>
      </c>
      <c r="C294" t="s">
        <v>712</v>
      </c>
      <c r="F294" t="s">
        <v>713</v>
      </c>
      <c r="K294">
        <v>1</v>
      </c>
      <c r="L294" t="s">
        <v>106</v>
      </c>
      <c r="M294" t="s">
        <v>714</v>
      </c>
      <c r="N294">
        <v>18</v>
      </c>
      <c r="O294" t="s">
        <v>30</v>
      </c>
      <c r="P294" t="s">
        <v>631</v>
      </c>
      <c r="Q294" s="3">
        <v>44692</v>
      </c>
      <c r="Y294" s="4">
        <f t="shared" si="21"/>
        <v>0</v>
      </c>
      <c r="Z294" s="5">
        <f t="shared" si="22"/>
        <v>0</v>
      </c>
    </row>
    <row r="295" spans="1:26" x14ac:dyDescent="0.25">
      <c r="A295" t="str">
        <f t="shared" si="20"/>
        <v>Rustificação</v>
      </c>
      <c r="B295" s="10">
        <v>292</v>
      </c>
      <c r="C295" t="s">
        <v>715</v>
      </c>
      <c r="D295" t="s">
        <v>716</v>
      </c>
      <c r="E295" s="3">
        <v>44691</v>
      </c>
      <c r="F295" t="s">
        <v>26</v>
      </c>
      <c r="K295">
        <v>1</v>
      </c>
      <c r="L295" t="s">
        <v>635</v>
      </c>
      <c r="M295" t="s">
        <v>717</v>
      </c>
      <c r="N295">
        <v>27</v>
      </c>
      <c r="O295" t="s">
        <v>350</v>
      </c>
      <c r="P295" t="s">
        <v>631</v>
      </c>
      <c r="Q295" s="3">
        <v>44692</v>
      </c>
      <c r="R295" s="3">
        <v>44713</v>
      </c>
      <c r="S295">
        <v>4</v>
      </c>
      <c r="T295">
        <v>2</v>
      </c>
      <c r="U295" s="3">
        <v>44739</v>
      </c>
      <c r="Y295" s="4">
        <f t="shared" si="21"/>
        <v>0.14814814814814814</v>
      </c>
      <c r="Z295" s="5">
        <f t="shared" si="22"/>
        <v>7.407407407407407E-2</v>
      </c>
    </row>
    <row r="296" spans="1:26" x14ac:dyDescent="0.25">
      <c r="A296" t="str">
        <f t="shared" si="20"/>
        <v>Estufa</v>
      </c>
      <c r="B296" s="10">
        <v>293</v>
      </c>
      <c r="C296" t="s">
        <v>718</v>
      </c>
      <c r="D296" t="s">
        <v>684</v>
      </c>
      <c r="E296" s="3">
        <v>44693</v>
      </c>
      <c r="F296" t="s">
        <v>59</v>
      </c>
      <c r="K296">
        <v>1</v>
      </c>
      <c r="L296" t="s">
        <v>106</v>
      </c>
      <c r="M296" t="s">
        <v>719</v>
      </c>
      <c r="N296">
        <v>43</v>
      </c>
      <c r="O296" t="s">
        <v>30</v>
      </c>
      <c r="P296" t="s">
        <v>631</v>
      </c>
      <c r="Q296" s="3">
        <v>44693</v>
      </c>
      <c r="Y296" s="4">
        <f t="shared" si="21"/>
        <v>0</v>
      </c>
      <c r="Z296" s="5">
        <f t="shared" si="22"/>
        <v>0</v>
      </c>
    </row>
    <row r="297" spans="1:26" x14ac:dyDescent="0.25">
      <c r="A297" t="str">
        <f t="shared" si="20"/>
        <v>Rustificação</v>
      </c>
      <c r="B297" s="10">
        <v>294</v>
      </c>
      <c r="C297" t="s">
        <v>244</v>
      </c>
      <c r="D297" t="s">
        <v>245</v>
      </c>
      <c r="E297" s="11">
        <v>44652</v>
      </c>
      <c r="K297">
        <v>1</v>
      </c>
      <c r="L297" t="s">
        <v>106</v>
      </c>
      <c r="M297" t="s">
        <v>720</v>
      </c>
      <c r="N297">
        <v>43</v>
      </c>
      <c r="O297" t="s">
        <v>721</v>
      </c>
      <c r="P297" t="s">
        <v>631</v>
      </c>
      <c r="Q297" s="3">
        <v>44693</v>
      </c>
      <c r="R297" s="3">
        <v>44719</v>
      </c>
      <c r="S297">
        <v>9</v>
      </c>
      <c r="T297">
        <v>37</v>
      </c>
      <c r="U297" s="3">
        <v>44739</v>
      </c>
      <c r="Y297" s="4">
        <f t="shared" si="21"/>
        <v>0.20930232558139536</v>
      </c>
      <c r="Z297" s="5">
        <f t="shared" si="22"/>
        <v>0.86046511627906974</v>
      </c>
    </row>
    <row r="298" spans="1:26" x14ac:dyDescent="0.25">
      <c r="A298" t="str">
        <f t="shared" si="20"/>
        <v>Estufa</v>
      </c>
      <c r="B298" s="10">
        <v>295</v>
      </c>
      <c r="C298" t="s">
        <v>527</v>
      </c>
      <c r="D298" t="s">
        <v>624</v>
      </c>
      <c r="E298" s="3">
        <v>44693</v>
      </c>
      <c r="F298" t="s">
        <v>59</v>
      </c>
      <c r="K298">
        <v>1</v>
      </c>
      <c r="L298" t="s">
        <v>27</v>
      </c>
      <c r="M298" t="s">
        <v>722</v>
      </c>
      <c r="N298">
        <v>538</v>
      </c>
      <c r="O298" t="s">
        <v>30</v>
      </c>
      <c r="P298" t="s">
        <v>631</v>
      </c>
      <c r="Q298" s="3">
        <v>44693</v>
      </c>
      <c r="R298" s="3">
        <v>44775</v>
      </c>
      <c r="S298">
        <v>323</v>
      </c>
      <c r="Y298" s="4">
        <f t="shared" si="21"/>
        <v>0.6003717472118959</v>
      </c>
      <c r="Z298" s="5">
        <f t="shared" si="22"/>
        <v>0</v>
      </c>
    </row>
    <row r="299" spans="1:26" x14ac:dyDescent="0.25">
      <c r="A299" t="str">
        <f t="shared" si="20"/>
        <v>Estufa</v>
      </c>
      <c r="B299" s="10">
        <v>296</v>
      </c>
      <c r="C299" t="s">
        <v>254</v>
      </c>
      <c r="D299" t="s">
        <v>255</v>
      </c>
      <c r="E299" s="3">
        <v>44693</v>
      </c>
      <c r="F299" t="s">
        <v>26</v>
      </c>
      <c r="K299">
        <v>1</v>
      </c>
      <c r="L299" t="s">
        <v>27</v>
      </c>
      <c r="M299" t="s">
        <v>723</v>
      </c>
      <c r="N299">
        <v>51</v>
      </c>
      <c r="O299" t="s">
        <v>30</v>
      </c>
      <c r="P299" t="s">
        <v>631</v>
      </c>
      <c r="Q299" s="3">
        <v>44693</v>
      </c>
      <c r="R299" s="3">
        <v>44791</v>
      </c>
      <c r="S299">
        <v>25</v>
      </c>
      <c r="Y299" s="4">
        <f t="shared" si="21"/>
        <v>0.49019607843137253</v>
      </c>
      <c r="Z299" s="5">
        <f t="shared" si="22"/>
        <v>0</v>
      </c>
    </row>
    <row r="300" spans="1:26" x14ac:dyDescent="0.25">
      <c r="A300" t="str">
        <f t="shared" si="20"/>
        <v>Estufa</v>
      </c>
      <c r="B300" s="10">
        <v>297</v>
      </c>
      <c r="C300" t="s">
        <v>186</v>
      </c>
      <c r="D300" t="s">
        <v>187</v>
      </c>
      <c r="E300" s="3">
        <v>44693</v>
      </c>
      <c r="F300" t="s">
        <v>26</v>
      </c>
      <c r="K300">
        <v>1</v>
      </c>
      <c r="L300" t="s">
        <v>106</v>
      </c>
      <c r="M300" t="s">
        <v>724</v>
      </c>
      <c r="N300">
        <v>155</v>
      </c>
      <c r="O300" t="s">
        <v>30</v>
      </c>
      <c r="P300" t="s">
        <v>631</v>
      </c>
      <c r="Q300" s="3">
        <v>44694</v>
      </c>
      <c r="R300" s="3">
        <v>44769</v>
      </c>
      <c r="S300">
        <v>81</v>
      </c>
      <c r="T300">
        <v>70</v>
      </c>
      <c r="Y300" s="4">
        <f t="shared" si="21"/>
        <v>0.52258064516129032</v>
      </c>
      <c r="Z300" s="5">
        <f t="shared" si="22"/>
        <v>0.45161290322580644</v>
      </c>
    </row>
    <row r="301" spans="1:26" x14ac:dyDescent="0.25">
      <c r="A301" t="str">
        <f t="shared" si="20"/>
        <v>Estufa</v>
      </c>
      <c r="B301" s="10">
        <v>298</v>
      </c>
      <c r="C301" t="s">
        <v>533</v>
      </c>
      <c r="D301" t="s">
        <v>534</v>
      </c>
      <c r="E301" s="3">
        <v>44693</v>
      </c>
      <c r="F301" t="s">
        <v>26</v>
      </c>
      <c r="K301">
        <v>1</v>
      </c>
      <c r="L301" t="s">
        <v>106</v>
      </c>
      <c r="M301" t="s">
        <v>726</v>
      </c>
      <c r="N301">
        <v>24</v>
      </c>
      <c r="O301" t="s">
        <v>30</v>
      </c>
      <c r="P301" t="s">
        <v>631</v>
      </c>
      <c r="Q301" s="3">
        <v>44694</v>
      </c>
      <c r="Y301" s="4">
        <f t="shared" si="21"/>
        <v>0</v>
      </c>
      <c r="Z301" s="5">
        <f t="shared" si="22"/>
        <v>0</v>
      </c>
    </row>
    <row r="302" spans="1:26" x14ac:dyDescent="0.25">
      <c r="A302" t="str">
        <f t="shared" si="20"/>
        <v>Estufa</v>
      </c>
      <c r="B302" s="10">
        <v>299</v>
      </c>
      <c r="C302" t="s">
        <v>725</v>
      </c>
      <c r="D302" t="s">
        <v>643</v>
      </c>
      <c r="E302" s="3">
        <v>44686</v>
      </c>
      <c r="F302" t="s">
        <v>26</v>
      </c>
      <c r="K302">
        <v>42</v>
      </c>
      <c r="L302" t="s">
        <v>64</v>
      </c>
      <c r="M302" t="s">
        <v>727</v>
      </c>
      <c r="N302">
        <v>42</v>
      </c>
      <c r="P302" t="s">
        <v>107</v>
      </c>
      <c r="Q302" s="3">
        <v>44694</v>
      </c>
      <c r="R302" s="3">
        <v>44783</v>
      </c>
      <c r="S302">
        <v>22</v>
      </c>
      <c r="Y302" s="4">
        <f t="shared" si="21"/>
        <v>0.52380952380952384</v>
      </c>
      <c r="Z302" s="5">
        <f t="shared" si="22"/>
        <v>0</v>
      </c>
    </row>
    <row r="303" spans="1:26" x14ac:dyDescent="0.25">
      <c r="A303" t="str">
        <f t="shared" si="20"/>
        <v>Envasamento</v>
      </c>
      <c r="B303" s="10">
        <v>300</v>
      </c>
      <c r="C303" s="19" t="s">
        <v>728</v>
      </c>
      <c r="D303" t="s">
        <v>729</v>
      </c>
      <c r="E303" s="3">
        <v>44694</v>
      </c>
      <c r="F303" t="s">
        <v>730</v>
      </c>
      <c r="K303">
        <v>39</v>
      </c>
      <c r="L303" t="s">
        <v>64</v>
      </c>
      <c r="N303">
        <v>39</v>
      </c>
      <c r="P303" t="s">
        <v>107</v>
      </c>
      <c r="Q303" s="3">
        <v>44697</v>
      </c>
      <c r="T303">
        <v>39</v>
      </c>
      <c r="U303" s="3">
        <v>44747</v>
      </c>
      <c r="W303" s="3">
        <v>44747</v>
      </c>
      <c r="Y303" s="4">
        <f t="shared" si="21"/>
        <v>0</v>
      </c>
      <c r="Z303" s="5">
        <f t="shared" si="22"/>
        <v>1</v>
      </c>
    </row>
    <row r="304" spans="1:26" x14ac:dyDescent="0.25">
      <c r="A304" t="str">
        <f t="shared" si="20"/>
        <v>Envasamento</v>
      </c>
      <c r="B304" s="10">
        <v>301</v>
      </c>
      <c r="C304" t="s">
        <v>728</v>
      </c>
      <c r="D304" t="s">
        <v>729</v>
      </c>
      <c r="E304" s="3">
        <v>44695</v>
      </c>
      <c r="F304" t="s">
        <v>732</v>
      </c>
      <c r="K304">
        <v>1</v>
      </c>
      <c r="L304" t="s">
        <v>27</v>
      </c>
      <c r="M304" t="s">
        <v>731</v>
      </c>
      <c r="N304">
        <v>147</v>
      </c>
      <c r="O304" t="s">
        <v>350</v>
      </c>
      <c r="P304" t="s">
        <v>631</v>
      </c>
      <c r="Q304" s="3">
        <v>44697</v>
      </c>
      <c r="R304" s="3">
        <v>44719</v>
      </c>
      <c r="S304">
        <v>67</v>
      </c>
      <c r="T304">
        <v>90</v>
      </c>
      <c r="U304" s="3">
        <v>44756</v>
      </c>
      <c r="W304" s="3">
        <v>44777</v>
      </c>
      <c r="Y304" s="4">
        <f t="shared" si="21"/>
        <v>0.45578231292517007</v>
      </c>
      <c r="Z304" s="5">
        <f t="shared" si="22"/>
        <v>0.61224489795918369</v>
      </c>
    </row>
    <row r="305" spans="1:26" x14ac:dyDescent="0.25">
      <c r="A305" t="str">
        <f t="shared" si="20"/>
        <v>Estufa</v>
      </c>
      <c r="B305" s="10">
        <v>302</v>
      </c>
      <c r="C305" t="s">
        <v>225</v>
      </c>
      <c r="E305" s="3">
        <v>44694</v>
      </c>
      <c r="F305" t="s">
        <v>591</v>
      </c>
      <c r="K305">
        <v>1</v>
      </c>
      <c r="L305" t="s">
        <v>64</v>
      </c>
      <c r="M305" t="s">
        <v>733</v>
      </c>
      <c r="N305">
        <v>1</v>
      </c>
      <c r="O305" t="s">
        <v>734</v>
      </c>
      <c r="P305" t="s">
        <v>107</v>
      </c>
      <c r="Q305" s="3">
        <v>44697</v>
      </c>
      <c r="Y305" s="4">
        <f t="shared" si="21"/>
        <v>0</v>
      </c>
      <c r="Z305" s="5">
        <f t="shared" si="22"/>
        <v>0</v>
      </c>
    </row>
    <row r="306" spans="1:26" x14ac:dyDescent="0.25">
      <c r="A306" t="str">
        <f t="shared" si="20"/>
        <v>Estufa</v>
      </c>
      <c r="B306" s="10">
        <v>303</v>
      </c>
      <c r="C306" t="s">
        <v>735</v>
      </c>
      <c r="E306" s="3">
        <v>44694</v>
      </c>
      <c r="F306" t="s">
        <v>591</v>
      </c>
      <c r="K306">
        <v>1</v>
      </c>
      <c r="L306" t="s">
        <v>635</v>
      </c>
      <c r="M306" t="s">
        <v>736</v>
      </c>
      <c r="N306">
        <v>10</v>
      </c>
      <c r="P306" t="s">
        <v>631</v>
      </c>
      <c r="Q306" s="3">
        <v>44697</v>
      </c>
      <c r="R306" s="3">
        <v>44721</v>
      </c>
      <c r="S306">
        <v>3</v>
      </c>
      <c r="T306">
        <v>4</v>
      </c>
      <c r="Y306" s="4">
        <f t="shared" si="21"/>
        <v>0.3</v>
      </c>
      <c r="Z306" s="5">
        <f t="shared" si="22"/>
        <v>0.4</v>
      </c>
    </row>
    <row r="307" spans="1:26" x14ac:dyDescent="0.25">
      <c r="A307" t="str">
        <f t="shared" si="20"/>
        <v>Estufa</v>
      </c>
      <c r="B307" s="10">
        <v>304</v>
      </c>
      <c r="C307" s="19" t="s">
        <v>737</v>
      </c>
      <c r="D307" t="s">
        <v>738</v>
      </c>
      <c r="E307" s="3">
        <v>44694</v>
      </c>
      <c r="F307" t="s">
        <v>739</v>
      </c>
      <c r="K307">
        <v>1</v>
      </c>
      <c r="L307" t="s">
        <v>27</v>
      </c>
      <c r="M307" t="s">
        <v>740</v>
      </c>
      <c r="N307">
        <v>266</v>
      </c>
      <c r="O307" t="s">
        <v>741</v>
      </c>
      <c r="P307" t="s">
        <v>631</v>
      </c>
      <c r="Q307" s="3">
        <v>44698</v>
      </c>
      <c r="R307" s="3">
        <v>44796</v>
      </c>
      <c r="S307">
        <v>14</v>
      </c>
      <c r="Y307" s="4">
        <f t="shared" si="21"/>
        <v>5.2631578947368418E-2</v>
      </c>
      <c r="Z307" s="5">
        <f t="shared" si="22"/>
        <v>0</v>
      </c>
    </row>
    <row r="308" spans="1:26" x14ac:dyDescent="0.25">
      <c r="A308" t="str">
        <f t="shared" si="20"/>
        <v>Rustificação</v>
      </c>
      <c r="B308" s="10">
        <v>305</v>
      </c>
      <c r="C308" s="19" t="s">
        <v>742</v>
      </c>
      <c r="D308" t="s">
        <v>743</v>
      </c>
      <c r="E308" s="3">
        <v>44694</v>
      </c>
      <c r="F308" t="s">
        <v>744</v>
      </c>
      <c r="K308">
        <v>1</v>
      </c>
      <c r="L308" t="s">
        <v>27</v>
      </c>
      <c r="M308" t="s">
        <v>745</v>
      </c>
      <c r="N308">
        <v>658</v>
      </c>
      <c r="O308" t="s">
        <v>30</v>
      </c>
      <c r="P308" t="s">
        <v>631</v>
      </c>
      <c r="Q308" s="3">
        <v>44698</v>
      </c>
      <c r="R308" s="3">
        <v>44722</v>
      </c>
      <c r="S308">
        <v>24</v>
      </c>
      <c r="T308">
        <v>255</v>
      </c>
      <c r="U308" s="3">
        <v>44756</v>
      </c>
      <c r="Y308" s="4">
        <f t="shared" si="21"/>
        <v>3.64741641337386E-2</v>
      </c>
      <c r="Z308" s="5">
        <f t="shared" si="22"/>
        <v>0.38753799392097266</v>
      </c>
    </row>
    <row r="309" spans="1:26" x14ac:dyDescent="0.25">
      <c r="A309" t="str">
        <f t="shared" si="20"/>
        <v>Estufa</v>
      </c>
      <c r="B309" s="10">
        <v>306</v>
      </c>
      <c r="C309" s="19" t="s">
        <v>746</v>
      </c>
      <c r="D309" t="s">
        <v>747</v>
      </c>
      <c r="E309" s="3">
        <v>44694</v>
      </c>
      <c r="F309" t="s">
        <v>749</v>
      </c>
      <c r="K309">
        <v>1</v>
      </c>
      <c r="L309" t="s">
        <v>635</v>
      </c>
      <c r="M309" t="s">
        <v>365</v>
      </c>
      <c r="N309">
        <v>9</v>
      </c>
      <c r="O309" t="s">
        <v>30</v>
      </c>
      <c r="P309" t="s">
        <v>631</v>
      </c>
      <c r="Q309" s="3">
        <v>44698</v>
      </c>
      <c r="Y309" s="4">
        <f t="shared" si="21"/>
        <v>0</v>
      </c>
      <c r="Z309" s="5">
        <f t="shared" si="22"/>
        <v>0</v>
      </c>
    </row>
    <row r="310" spans="1:26" x14ac:dyDescent="0.25">
      <c r="A310" t="str">
        <f t="shared" si="20"/>
        <v>Rustificação</v>
      </c>
      <c r="B310" s="10">
        <v>307</v>
      </c>
      <c r="C310" s="19" t="s">
        <v>750</v>
      </c>
      <c r="D310" t="s">
        <v>751</v>
      </c>
      <c r="E310" s="3">
        <v>44694</v>
      </c>
      <c r="F310" t="s">
        <v>748</v>
      </c>
      <c r="K310">
        <v>1</v>
      </c>
      <c r="L310" t="s">
        <v>635</v>
      </c>
      <c r="M310" t="s">
        <v>381</v>
      </c>
      <c r="N310">
        <v>21</v>
      </c>
      <c r="O310" t="s">
        <v>30</v>
      </c>
      <c r="P310" t="s">
        <v>631</v>
      </c>
      <c r="Q310" s="3">
        <v>44698</v>
      </c>
      <c r="R310" s="3">
        <v>44721</v>
      </c>
      <c r="S310">
        <v>10</v>
      </c>
      <c r="T310">
        <v>21</v>
      </c>
      <c r="U310" s="3">
        <v>44756</v>
      </c>
      <c r="Y310" s="4">
        <f t="shared" si="21"/>
        <v>0.47619047619047616</v>
      </c>
      <c r="Z310" s="5">
        <f t="shared" si="22"/>
        <v>1</v>
      </c>
    </row>
    <row r="311" spans="1:26" x14ac:dyDescent="0.25">
      <c r="A311" t="str">
        <f t="shared" si="20"/>
        <v>Estufa</v>
      </c>
      <c r="B311" s="10">
        <v>308</v>
      </c>
      <c r="C311" t="s">
        <v>557</v>
      </c>
      <c r="E311" s="3">
        <v>44694</v>
      </c>
      <c r="F311" t="s">
        <v>591</v>
      </c>
      <c r="K311">
        <v>1</v>
      </c>
      <c r="L311" t="s">
        <v>27</v>
      </c>
      <c r="M311" t="s">
        <v>754</v>
      </c>
      <c r="N311">
        <v>175</v>
      </c>
      <c r="O311" t="s">
        <v>30</v>
      </c>
      <c r="P311" t="s">
        <v>631</v>
      </c>
      <c r="Q311" s="3">
        <v>44698</v>
      </c>
      <c r="R311" s="3">
        <v>44796</v>
      </c>
      <c r="S311">
        <v>18</v>
      </c>
      <c r="Y311" s="4">
        <f t="shared" si="21"/>
        <v>0.10285714285714286</v>
      </c>
      <c r="Z311" s="5">
        <f t="shared" si="22"/>
        <v>0</v>
      </c>
    </row>
    <row r="312" spans="1:26" x14ac:dyDescent="0.25">
      <c r="A312" t="str">
        <f t="shared" si="20"/>
        <v>Estufa</v>
      </c>
      <c r="B312" s="10">
        <v>309</v>
      </c>
      <c r="C312" t="s">
        <v>552</v>
      </c>
      <c r="D312" t="s">
        <v>553</v>
      </c>
      <c r="E312" s="3" t="s">
        <v>752</v>
      </c>
      <c r="F312" t="s">
        <v>753</v>
      </c>
      <c r="K312">
        <v>1</v>
      </c>
      <c r="L312" t="s">
        <v>27</v>
      </c>
      <c r="M312" t="s">
        <v>755</v>
      </c>
      <c r="N312">
        <v>135</v>
      </c>
      <c r="O312" t="s">
        <v>30</v>
      </c>
      <c r="P312" t="s">
        <v>631</v>
      </c>
      <c r="Q312" s="3">
        <v>44698</v>
      </c>
      <c r="R312" s="3">
        <v>44775</v>
      </c>
      <c r="S312">
        <v>28</v>
      </c>
      <c r="Y312" s="4">
        <f t="shared" si="21"/>
        <v>0.2074074074074074</v>
      </c>
      <c r="Z312" s="5">
        <f t="shared" si="22"/>
        <v>0</v>
      </c>
    </row>
    <row r="313" spans="1:26" x14ac:dyDescent="0.25">
      <c r="A313" t="str">
        <f t="shared" si="20"/>
        <v>Estufa</v>
      </c>
      <c r="B313" s="10">
        <v>310</v>
      </c>
      <c r="C313" t="s">
        <v>756</v>
      </c>
      <c r="E313" s="3">
        <v>44694</v>
      </c>
      <c r="F313" t="s">
        <v>591</v>
      </c>
      <c r="K313">
        <v>2</v>
      </c>
      <c r="L313" t="s">
        <v>64</v>
      </c>
      <c r="M313" t="s">
        <v>757</v>
      </c>
      <c r="N313">
        <v>2</v>
      </c>
      <c r="O313" t="s">
        <v>758</v>
      </c>
      <c r="P313" t="s">
        <v>107</v>
      </c>
      <c r="Q313" s="3">
        <v>44698</v>
      </c>
      <c r="Y313" s="4">
        <f t="shared" si="21"/>
        <v>0</v>
      </c>
      <c r="Z313" s="5">
        <f t="shared" si="22"/>
        <v>0</v>
      </c>
    </row>
    <row r="314" spans="1:26" x14ac:dyDescent="0.25">
      <c r="A314" t="str">
        <f t="shared" si="20"/>
        <v>Estufa</v>
      </c>
      <c r="B314" s="10">
        <v>311</v>
      </c>
      <c r="C314" t="s">
        <v>670</v>
      </c>
      <c r="D314" t="s">
        <v>759</v>
      </c>
      <c r="E314" s="3">
        <v>44694</v>
      </c>
      <c r="F314" t="s">
        <v>591</v>
      </c>
      <c r="K314">
        <v>1</v>
      </c>
      <c r="L314" t="s">
        <v>635</v>
      </c>
      <c r="M314" t="s">
        <v>760</v>
      </c>
      <c r="N314">
        <v>47</v>
      </c>
      <c r="O314" t="s">
        <v>30</v>
      </c>
      <c r="P314" t="s">
        <v>631</v>
      </c>
      <c r="Q314" s="3">
        <v>44698</v>
      </c>
      <c r="Y314" s="4">
        <f t="shared" si="21"/>
        <v>0</v>
      </c>
      <c r="Z314" s="5">
        <f t="shared" si="22"/>
        <v>0</v>
      </c>
    </row>
    <row r="315" spans="1:26" x14ac:dyDescent="0.25">
      <c r="A315" t="str">
        <f t="shared" si="20"/>
        <v>Estufa</v>
      </c>
      <c r="B315" s="10">
        <v>312</v>
      </c>
      <c r="C315" t="s">
        <v>565</v>
      </c>
      <c r="E315" s="3">
        <v>44694</v>
      </c>
      <c r="F315" t="s">
        <v>761</v>
      </c>
      <c r="K315">
        <v>1</v>
      </c>
      <c r="L315" t="s">
        <v>635</v>
      </c>
      <c r="O315" t="s">
        <v>30</v>
      </c>
      <c r="P315" t="s">
        <v>631</v>
      </c>
      <c r="Q315" s="3">
        <v>44698</v>
      </c>
      <c r="Y315" s="4" t="e">
        <f t="shared" si="21"/>
        <v>#DIV/0!</v>
      </c>
      <c r="Z315" s="5" t="e">
        <f t="shared" si="22"/>
        <v>#DIV/0!</v>
      </c>
    </row>
    <row r="316" spans="1:26" x14ac:dyDescent="0.25">
      <c r="A316" t="str">
        <f t="shared" si="20"/>
        <v>Estufa</v>
      </c>
      <c r="B316" s="10">
        <v>313</v>
      </c>
      <c r="C316" t="s">
        <v>762</v>
      </c>
      <c r="E316" s="3">
        <v>44694</v>
      </c>
      <c r="F316" t="s">
        <v>591</v>
      </c>
      <c r="K316">
        <v>1</v>
      </c>
      <c r="L316" t="s">
        <v>27</v>
      </c>
      <c r="M316" t="s">
        <v>763</v>
      </c>
      <c r="N316">
        <v>870</v>
      </c>
      <c r="O316" t="s">
        <v>30</v>
      </c>
      <c r="P316" t="s">
        <v>631</v>
      </c>
      <c r="Q316" s="3">
        <v>44699</v>
      </c>
      <c r="R316" s="3">
        <v>44775</v>
      </c>
      <c r="S316">
        <v>35</v>
      </c>
      <c r="Y316" s="4">
        <f t="shared" si="21"/>
        <v>4.0229885057471264E-2</v>
      </c>
      <c r="Z316" s="5">
        <f t="shared" si="22"/>
        <v>0</v>
      </c>
    </row>
    <row r="317" spans="1:26" x14ac:dyDescent="0.25">
      <c r="A317" t="str">
        <f t="shared" si="20"/>
        <v>Estufa</v>
      </c>
      <c r="B317" s="10">
        <v>314</v>
      </c>
      <c r="C317" t="s">
        <v>31</v>
      </c>
      <c r="D317" t="s">
        <v>32</v>
      </c>
      <c r="E317" s="3">
        <v>44697</v>
      </c>
      <c r="F317" t="s">
        <v>26</v>
      </c>
      <c r="K317">
        <v>1</v>
      </c>
      <c r="L317" t="s">
        <v>106</v>
      </c>
      <c r="M317" t="s">
        <v>764</v>
      </c>
      <c r="N317">
        <v>16</v>
      </c>
      <c r="O317" t="s">
        <v>30</v>
      </c>
      <c r="P317" t="s">
        <v>631</v>
      </c>
      <c r="Q317" s="3">
        <v>44701</v>
      </c>
      <c r="Y317" s="4">
        <f t="shared" si="21"/>
        <v>0</v>
      </c>
      <c r="Z317" s="5">
        <f t="shared" si="22"/>
        <v>0</v>
      </c>
    </row>
    <row r="318" spans="1:26" x14ac:dyDescent="0.25">
      <c r="A318" t="str">
        <f t="shared" si="20"/>
        <v>Estufa</v>
      </c>
      <c r="B318" s="10">
        <v>315</v>
      </c>
      <c r="C318" s="19" t="s">
        <v>765</v>
      </c>
      <c r="D318" t="s">
        <v>766</v>
      </c>
      <c r="E318" s="3">
        <v>44694</v>
      </c>
      <c r="F318" t="s">
        <v>591</v>
      </c>
      <c r="K318">
        <v>1</v>
      </c>
      <c r="L318" t="s">
        <v>27</v>
      </c>
      <c r="M318" t="s">
        <v>767</v>
      </c>
      <c r="N318">
        <v>242</v>
      </c>
      <c r="O318" t="s">
        <v>30</v>
      </c>
      <c r="P318" t="s">
        <v>631</v>
      </c>
      <c r="Q318" s="3">
        <v>44701</v>
      </c>
      <c r="Y318" s="4">
        <f t="shared" si="21"/>
        <v>0</v>
      </c>
      <c r="Z318" s="5">
        <f t="shared" si="22"/>
        <v>0</v>
      </c>
    </row>
    <row r="319" spans="1:26" x14ac:dyDescent="0.25">
      <c r="A319" t="str">
        <f t="shared" si="20"/>
        <v>Estufa</v>
      </c>
      <c r="B319" s="10">
        <v>316</v>
      </c>
      <c r="C319" t="s">
        <v>768</v>
      </c>
      <c r="D319" t="s">
        <v>615</v>
      </c>
      <c r="E319" s="3">
        <v>44699</v>
      </c>
      <c r="F319" t="s">
        <v>26</v>
      </c>
      <c r="K319">
        <v>1</v>
      </c>
      <c r="L319" t="s">
        <v>635</v>
      </c>
      <c r="M319" t="s">
        <v>769</v>
      </c>
      <c r="N319">
        <v>22</v>
      </c>
      <c r="O319" t="s">
        <v>30</v>
      </c>
      <c r="P319" t="s">
        <v>631</v>
      </c>
      <c r="Q319" s="3">
        <v>44701</v>
      </c>
      <c r="R319" s="3">
        <v>44746</v>
      </c>
      <c r="S319">
        <v>5</v>
      </c>
      <c r="T319">
        <v>5</v>
      </c>
      <c r="Y319" s="4">
        <f t="shared" si="21"/>
        <v>0.22727272727272727</v>
      </c>
      <c r="Z319" s="5">
        <f t="shared" si="22"/>
        <v>0.22727272727272727</v>
      </c>
    </row>
    <row r="320" spans="1:26" x14ac:dyDescent="0.25">
      <c r="A320" t="str">
        <f t="shared" si="20"/>
        <v>Estufa</v>
      </c>
      <c r="B320" s="10">
        <v>317</v>
      </c>
      <c r="C320" s="19" t="s">
        <v>457</v>
      </c>
      <c r="D320" t="s">
        <v>770</v>
      </c>
      <c r="E320" s="3">
        <v>44695</v>
      </c>
      <c r="F320" t="s">
        <v>771</v>
      </c>
      <c r="K320">
        <v>1</v>
      </c>
      <c r="L320" t="s">
        <v>635</v>
      </c>
      <c r="M320" t="s">
        <v>336</v>
      </c>
      <c r="N320">
        <v>25</v>
      </c>
      <c r="O320" t="s">
        <v>30</v>
      </c>
      <c r="P320" t="s">
        <v>631</v>
      </c>
      <c r="Q320" s="3">
        <v>44701</v>
      </c>
      <c r="Y320" s="4">
        <f t="shared" si="21"/>
        <v>0</v>
      </c>
      <c r="Z320" s="5">
        <f t="shared" si="22"/>
        <v>0</v>
      </c>
    </row>
    <row r="321" spans="1:26" x14ac:dyDescent="0.25">
      <c r="A321" t="str">
        <f t="shared" si="20"/>
        <v>Estufa</v>
      </c>
      <c r="B321" s="10">
        <v>318</v>
      </c>
      <c r="C321" t="s">
        <v>43</v>
      </c>
      <c r="D321" t="s">
        <v>596</v>
      </c>
      <c r="E321" s="3">
        <v>44699</v>
      </c>
      <c r="F321" t="s">
        <v>26</v>
      </c>
      <c r="K321">
        <v>1</v>
      </c>
      <c r="L321" t="s">
        <v>64</v>
      </c>
      <c r="M321" t="s">
        <v>772</v>
      </c>
      <c r="N321">
        <v>1</v>
      </c>
      <c r="O321" t="s">
        <v>30</v>
      </c>
      <c r="P321" t="s">
        <v>107</v>
      </c>
      <c r="Q321" s="3">
        <v>44701</v>
      </c>
      <c r="Y321" s="4">
        <f t="shared" si="21"/>
        <v>0</v>
      </c>
      <c r="Z321" s="5">
        <f t="shared" si="22"/>
        <v>0</v>
      </c>
    </row>
    <row r="322" spans="1:26" x14ac:dyDescent="0.25">
      <c r="A322" t="str">
        <f t="shared" si="20"/>
        <v>Estufa</v>
      </c>
      <c r="B322" s="10">
        <v>319</v>
      </c>
      <c r="C322" t="s">
        <v>149</v>
      </c>
      <c r="D322" t="s">
        <v>150</v>
      </c>
      <c r="E322" s="3">
        <v>44694</v>
      </c>
      <c r="F322" t="s">
        <v>591</v>
      </c>
      <c r="K322">
        <v>1</v>
      </c>
      <c r="L322" t="s">
        <v>517</v>
      </c>
      <c r="M322" t="s">
        <v>773</v>
      </c>
      <c r="N322">
        <v>8</v>
      </c>
      <c r="O322" t="s">
        <v>30</v>
      </c>
      <c r="P322" t="s">
        <v>631</v>
      </c>
      <c r="Q322" s="3">
        <v>44701</v>
      </c>
      <c r="Y322" s="4">
        <f t="shared" si="21"/>
        <v>0</v>
      </c>
      <c r="Z322" s="5">
        <f t="shared" si="22"/>
        <v>0</v>
      </c>
    </row>
    <row r="323" spans="1:26" x14ac:dyDescent="0.25">
      <c r="A323" t="str">
        <f t="shared" si="20"/>
        <v>Estufa</v>
      </c>
      <c r="B323" s="10">
        <v>320</v>
      </c>
      <c r="C323" t="s">
        <v>665</v>
      </c>
      <c r="E323" s="3">
        <v>44699</v>
      </c>
      <c r="F323" t="s">
        <v>26</v>
      </c>
      <c r="K323">
        <v>1</v>
      </c>
      <c r="L323" t="s">
        <v>27</v>
      </c>
      <c r="M323" t="s">
        <v>774</v>
      </c>
      <c r="N323">
        <v>452</v>
      </c>
      <c r="O323" t="s">
        <v>30</v>
      </c>
      <c r="P323" t="s">
        <v>631</v>
      </c>
      <c r="Q323" s="3">
        <v>44701</v>
      </c>
      <c r="R323" s="3">
        <v>44746</v>
      </c>
      <c r="S323">
        <v>33</v>
      </c>
      <c r="T323">
        <v>302</v>
      </c>
      <c r="Y323" s="4">
        <f t="shared" si="21"/>
        <v>7.3008849557522126E-2</v>
      </c>
      <c r="Z323" s="5">
        <f t="shared" si="22"/>
        <v>0.66814159292035402</v>
      </c>
    </row>
    <row r="324" spans="1:26" x14ac:dyDescent="0.25">
      <c r="A324" t="str">
        <f t="shared" ref="A324:A387" si="23">IF(W324&gt;R324,"Envasamento",IF(U324&gt;R324,"Rustificação",IF(Q324&gt;0,"Estufa","Sem dados")))</f>
        <v>Estufa</v>
      </c>
      <c r="B324" s="10">
        <v>321</v>
      </c>
      <c r="C324" t="s">
        <v>262</v>
      </c>
      <c r="D324" t="s">
        <v>263</v>
      </c>
      <c r="E324" s="3">
        <v>44699</v>
      </c>
      <c r="F324" t="s">
        <v>26</v>
      </c>
      <c r="K324">
        <v>1</v>
      </c>
      <c r="L324" t="s">
        <v>517</v>
      </c>
      <c r="N324">
        <v>5</v>
      </c>
      <c r="O324" t="s">
        <v>30</v>
      </c>
      <c r="P324" t="s">
        <v>631</v>
      </c>
      <c r="Q324" s="3">
        <v>44701</v>
      </c>
      <c r="R324" s="3">
        <v>44736</v>
      </c>
      <c r="S324">
        <v>3</v>
      </c>
      <c r="T324">
        <v>5</v>
      </c>
      <c r="Y324" s="4">
        <f t="shared" si="21"/>
        <v>0.6</v>
      </c>
      <c r="Z324" s="5">
        <f t="shared" si="22"/>
        <v>1</v>
      </c>
    </row>
    <row r="325" spans="1:26" x14ac:dyDescent="0.25">
      <c r="A325" t="s">
        <v>0</v>
      </c>
      <c r="B325" s="10">
        <v>322</v>
      </c>
      <c r="C325" t="s">
        <v>176</v>
      </c>
      <c r="E325" s="3">
        <v>44694</v>
      </c>
      <c r="F325" t="s">
        <v>591</v>
      </c>
      <c r="K325">
        <v>1</v>
      </c>
      <c r="L325" t="s">
        <v>635</v>
      </c>
      <c r="M325" t="s">
        <v>775</v>
      </c>
      <c r="N325">
        <v>62</v>
      </c>
      <c r="O325" t="s">
        <v>30</v>
      </c>
      <c r="P325" t="s">
        <v>631</v>
      </c>
      <c r="Q325" s="3">
        <v>44701</v>
      </c>
      <c r="Y325" s="4">
        <f t="shared" si="21"/>
        <v>0</v>
      </c>
      <c r="Z325" s="5">
        <f t="shared" si="22"/>
        <v>0</v>
      </c>
    </row>
    <row r="326" spans="1:26" x14ac:dyDescent="0.25">
      <c r="A326" t="str">
        <f t="shared" si="23"/>
        <v>Estufa</v>
      </c>
      <c r="B326" s="10">
        <v>323</v>
      </c>
      <c r="C326" t="s">
        <v>776</v>
      </c>
      <c r="E326" s="3">
        <v>44694</v>
      </c>
      <c r="F326" t="s">
        <v>591</v>
      </c>
      <c r="K326">
        <v>1</v>
      </c>
      <c r="L326" t="s">
        <v>517</v>
      </c>
      <c r="M326" t="s">
        <v>518</v>
      </c>
      <c r="N326">
        <v>24</v>
      </c>
      <c r="P326" t="s">
        <v>631</v>
      </c>
      <c r="Q326" s="3">
        <v>44701</v>
      </c>
      <c r="Y326" s="4">
        <f t="shared" si="21"/>
        <v>0</v>
      </c>
      <c r="Z326" s="5">
        <f t="shared" si="22"/>
        <v>0</v>
      </c>
    </row>
    <row r="327" spans="1:26" x14ac:dyDescent="0.25">
      <c r="A327" t="str">
        <f t="shared" si="23"/>
        <v>Estufa</v>
      </c>
      <c r="B327" s="10">
        <v>324</v>
      </c>
      <c r="C327" t="s">
        <v>725</v>
      </c>
      <c r="D327" t="s">
        <v>777</v>
      </c>
      <c r="E327" s="3">
        <v>44694</v>
      </c>
      <c r="F327" t="s">
        <v>591</v>
      </c>
      <c r="K327">
        <v>59</v>
      </c>
      <c r="L327" t="s">
        <v>64</v>
      </c>
      <c r="M327" t="s">
        <v>778</v>
      </c>
      <c r="N327">
        <v>59</v>
      </c>
      <c r="P327" t="s">
        <v>107</v>
      </c>
      <c r="Q327" s="3">
        <v>44704</v>
      </c>
      <c r="R327" s="3">
        <v>44783</v>
      </c>
      <c r="S327">
        <v>34</v>
      </c>
      <c r="Y327" s="4">
        <f t="shared" si="21"/>
        <v>0.57627118644067798</v>
      </c>
      <c r="Z327" s="5">
        <f t="shared" si="22"/>
        <v>0</v>
      </c>
    </row>
    <row r="328" spans="1:26" x14ac:dyDescent="0.25">
      <c r="A328" t="str">
        <f t="shared" si="23"/>
        <v>Estufa</v>
      </c>
      <c r="B328" s="10">
        <v>325</v>
      </c>
      <c r="C328" t="s">
        <v>408</v>
      </c>
      <c r="D328" t="s">
        <v>409</v>
      </c>
      <c r="E328" s="3">
        <v>44703</v>
      </c>
      <c r="F328" t="s">
        <v>779</v>
      </c>
      <c r="K328">
        <v>1</v>
      </c>
      <c r="L328" t="s">
        <v>27</v>
      </c>
      <c r="M328" t="s">
        <v>780</v>
      </c>
      <c r="N328">
        <v>200</v>
      </c>
      <c r="O328" t="s">
        <v>446</v>
      </c>
      <c r="P328" t="s">
        <v>631</v>
      </c>
      <c r="Q328" s="3">
        <v>44704</v>
      </c>
      <c r="R328" s="3">
        <v>44757</v>
      </c>
      <c r="S328">
        <v>15</v>
      </c>
      <c r="T328">
        <v>15</v>
      </c>
      <c r="Y328" s="4">
        <f t="shared" si="21"/>
        <v>7.4999999999999997E-2</v>
      </c>
      <c r="Z328" s="5">
        <f t="shared" si="22"/>
        <v>7.4999999999999997E-2</v>
      </c>
    </row>
    <row r="329" spans="1:26" x14ac:dyDescent="0.25">
      <c r="A329" t="str">
        <f t="shared" si="23"/>
        <v>Estufa</v>
      </c>
      <c r="B329" s="10">
        <v>326</v>
      </c>
      <c r="C329" t="s">
        <v>781</v>
      </c>
      <c r="E329" s="3">
        <v>44694</v>
      </c>
      <c r="F329" t="s">
        <v>782</v>
      </c>
      <c r="K329">
        <v>1</v>
      </c>
      <c r="L329" t="s">
        <v>27</v>
      </c>
      <c r="Q329" s="3">
        <v>44705</v>
      </c>
      <c r="Y329" s="4" t="e">
        <f t="shared" si="21"/>
        <v>#DIV/0!</v>
      </c>
      <c r="Z329" s="5" t="e">
        <f t="shared" si="22"/>
        <v>#DIV/0!</v>
      </c>
    </row>
    <row r="330" spans="1:26" x14ac:dyDescent="0.25">
      <c r="A330" t="str">
        <f t="shared" si="23"/>
        <v>Estufa</v>
      </c>
      <c r="B330" s="10">
        <v>327</v>
      </c>
      <c r="C330" t="s">
        <v>271</v>
      </c>
      <c r="D330" t="s">
        <v>220</v>
      </c>
      <c r="E330" s="3">
        <v>44705</v>
      </c>
      <c r="F330" t="s">
        <v>591</v>
      </c>
      <c r="K330">
        <v>2</v>
      </c>
      <c r="L330" t="s">
        <v>106</v>
      </c>
      <c r="M330" t="s">
        <v>783</v>
      </c>
      <c r="N330">
        <v>41</v>
      </c>
      <c r="O330" t="s">
        <v>30</v>
      </c>
      <c r="P330" t="s">
        <v>631</v>
      </c>
      <c r="Q330" s="3">
        <v>44705</v>
      </c>
      <c r="Y330" s="4">
        <f t="shared" si="21"/>
        <v>0</v>
      </c>
      <c r="Z330" s="5">
        <f t="shared" si="22"/>
        <v>0</v>
      </c>
    </row>
    <row r="331" spans="1:26" x14ac:dyDescent="0.25">
      <c r="A331" t="str">
        <f t="shared" si="23"/>
        <v>Estufa</v>
      </c>
      <c r="B331" s="10">
        <v>328</v>
      </c>
      <c r="C331" s="19" t="s">
        <v>784</v>
      </c>
      <c r="D331" t="s">
        <v>785</v>
      </c>
      <c r="E331" s="3">
        <v>44705</v>
      </c>
      <c r="F331" t="s">
        <v>591</v>
      </c>
      <c r="K331">
        <v>2</v>
      </c>
      <c r="L331" t="s">
        <v>106</v>
      </c>
      <c r="M331" t="s">
        <v>786</v>
      </c>
      <c r="N331">
        <v>61</v>
      </c>
      <c r="O331" t="s">
        <v>30</v>
      </c>
      <c r="P331" t="s">
        <v>631</v>
      </c>
      <c r="Q331" s="3">
        <v>44705</v>
      </c>
      <c r="Y331" s="4">
        <f t="shared" si="21"/>
        <v>0</v>
      </c>
      <c r="Z331" s="5">
        <f t="shared" si="22"/>
        <v>0</v>
      </c>
    </row>
    <row r="332" spans="1:26" x14ac:dyDescent="0.25">
      <c r="A332" t="str">
        <f t="shared" si="23"/>
        <v>Envasamento</v>
      </c>
      <c r="B332" s="10">
        <v>329</v>
      </c>
      <c r="C332" s="19" t="s">
        <v>787</v>
      </c>
      <c r="D332" t="s">
        <v>788</v>
      </c>
      <c r="E332" s="3">
        <v>44701</v>
      </c>
      <c r="F332" t="s">
        <v>789</v>
      </c>
      <c r="K332">
        <v>1</v>
      </c>
      <c r="L332" t="s">
        <v>791</v>
      </c>
      <c r="M332" t="s">
        <v>790</v>
      </c>
      <c r="N332">
        <v>601</v>
      </c>
      <c r="O332" t="s">
        <v>30</v>
      </c>
      <c r="P332" t="s">
        <v>631</v>
      </c>
      <c r="Q332" s="3">
        <v>44706</v>
      </c>
      <c r="R332" s="3">
        <v>44736</v>
      </c>
      <c r="S332">
        <v>404</v>
      </c>
      <c r="U332" s="3">
        <v>44739</v>
      </c>
      <c r="W332" s="3">
        <v>44767</v>
      </c>
      <c r="Y332" s="4">
        <f t="shared" si="21"/>
        <v>0.67221297836938432</v>
      </c>
      <c r="Z332" s="5">
        <f t="shared" si="22"/>
        <v>0</v>
      </c>
    </row>
    <row r="333" spans="1:26" x14ac:dyDescent="0.25">
      <c r="A333" t="str">
        <f t="shared" si="23"/>
        <v>Estufa</v>
      </c>
      <c r="B333" s="10">
        <v>330</v>
      </c>
      <c r="C333" t="s">
        <v>544</v>
      </c>
      <c r="D333" t="s">
        <v>545</v>
      </c>
      <c r="E333" s="3">
        <v>44707</v>
      </c>
      <c r="F333" t="s">
        <v>26</v>
      </c>
      <c r="K333">
        <v>1</v>
      </c>
      <c r="L333" t="s">
        <v>27</v>
      </c>
      <c r="N333">
        <v>323</v>
      </c>
      <c r="O333" t="s">
        <v>343</v>
      </c>
      <c r="P333" t="s">
        <v>631</v>
      </c>
      <c r="Q333" s="3">
        <v>44712</v>
      </c>
      <c r="Y333" s="4">
        <f t="shared" si="21"/>
        <v>0</v>
      </c>
      <c r="Z333" s="5">
        <f t="shared" si="22"/>
        <v>0</v>
      </c>
    </row>
    <row r="334" spans="1:26" x14ac:dyDescent="0.25">
      <c r="A334" t="str">
        <f t="shared" si="23"/>
        <v>Estufa</v>
      </c>
      <c r="B334" s="10">
        <v>331</v>
      </c>
      <c r="C334" t="s">
        <v>31</v>
      </c>
      <c r="D334" t="s">
        <v>32</v>
      </c>
      <c r="E334" s="3">
        <v>44711</v>
      </c>
      <c r="F334" t="s">
        <v>26</v>
      </c>
      <c r="K334">
        <v>1</v>
      </c>
      <c r="L334" t="s">
        <v>27</v>
      </c>
      <c r="M334" t="s">
        <v>792</v>
      </c>
      <c r="N334">
        <v>146</v>
      </c>
      <c r="O334" t="s">
        <v>30</v>
      </c>
      <c r="P334" t="s">
        <v>631</v>
      </c>
      <c r="Q334" s="3">
        <v>44714</v>
      </c>
      <c r="Y334" s="4">
        <f t="shared" si="21"/>
        <v>0</v>
      </c>
      <c r="Z334" s="5">
        <f t="shared" si="22"/>
        <v>0</v>
      </c>
    </row>
    <row r="335" spans="1:26" x14ac:dyDescent="0.25">
      <c r="A335" t="str">
        <f t="shared" si="23"/>
        <v>Estufa</v>
      </c>
      <c r="B335" s="10">
        <v>332</v>
      </c>
      <c r="C335" t="s">
        <v>544</v>
      </c>
      <c r="D335" t="s">
        <v>545</v>
      </c>
      <c r="E335" s="3">
        <v>44707</v>
      </c>
      <c r="F335" t="s">
        <v>26</v>
      </c>
      <c r="K335">
        <v>1</v>
      </c>
      <c r="L335" t="s">
        <v>106</v>
      </c>
      <c r="M335" t="s">
        <v>793</v>
      </c>
      <c r="N335">
        <v>54</v>
      </c>
      <c r="O335" t="s">
        <v>794</v>
      </c>
      <c r="P335" t="s">
        <v>631</v>
      </c>
      <c r="Q335" s="3">
        <v>44715</v>
      </c>
      <c r="Y335" s="4">
        <f t="shared" si="21"/>
        <v>0</v>
      </c>
      <c r="Z335" s="5">
        <f t="shared" si="22"/>
        <v>0</v>
      </c>
    </row>
    <row r="336" spans="1:26" x14ac:dyDescent="0.25">
      <c r="A336" t="str">
        <f t="shared" si="23"/>
        <v>Estufa</v>
      </c>
      <c r="B336" s="10">
        <v>333</v>
      </c>
      <c r="C336" t="s">
        <v>795</v>
      </c>
      <c r="D336" t="s">
        <v>796</v>
      </c>
      <c r="E336" s="3">
        <v>44712</v>
      </c>
      <c r="F336" t="s">
        <v>797</v>
      </c>
      <c r="K336">
        <v>16</v>
      </c>
      <c r="L336" t="s">
        <v>64</v>
      </c>
      <c r="M336" t="s">
        <v>798</v>
      </c>
      <c r="N336">
        <v>16</v>
      </c>
      <c r="O336" t="s">
        <v>30</v>
      </c>
      <c r="P336" t="s">
        <v>631</v>
      </c>
      <c r="Q336" s="3">
        <v>44715</v>
      </c>
      <c r="Y336" s="4">
        <f t="shared" si="21"/>
        <v>0</v>
      </c>
      <c r="Z336" s="5">
        <f t="shared" si="22"/>
        <v>0</v>
      </c>
    </row>
    <row r="337" spans="1:26" x14ac:dyDescent="0.25">
      <c r="A337" t="str">
        <f t="shared" si="23"/>
        <v>Estufa</v>
      </c>
      <c r="B337" s="10">
        <v>334</v>
      </c>
      <c r="C337" t="s">
        <v>544</v>
      </c>
      <c r="D337" t="s">
        <v>545</v>
      </c>
      <c r="E337" s="3">
        <v>44707</v>
      </c>
      <c r="F337" t="s">
        <v>26</v>
      </c>
      <c r="K337">
        <v>1</v>
      </c>
      <c r="L337" t="s">
        <v>27</v>
      </c>
      <c r="N337">
        <v>274</v>
      </c>
      <c r="O337" t="s">
        <v>343</v>
      </c>
      <c r="P337" t="s">
        <v>631</v>
      </c>
      <c r="Q337" s="3">
        <v>44715</v>
      </c>
      <c r="R337" s="3">
        <v>44783</v>
      </c>
      <c r="S337">
        <v>16</v>
      </c>
      <c r="Y337" s="4">
        <f t="shared" si="21"/>
        <v>5.8394160583941604E-2</v>
      </c>
      <c r="Z337" s="5">
        <f t="shared" si="22"/>
        <v>0</v>
      </c>
    </row>
    <row r="338" spans="1:26" x14ac:dyDescent="0.25">
      <c r="A338" t="str">
        <f t="shared" si="23"/>
        <v>Estufa</v>
      </c>
      <c r="B338" s="10">
        <v>335</v>
      </c>
      <c r="C338" t="s">
        <v>544</v>
      </c>
      <c r="D338" t="s">
        <v>545</v>
      </c>
      <c r="E338" s="3">
        <v>44707</v>
      </c>
      <c r="F338" t="s">
        <v>26</v>
      </c>
      <c r="K338">
        <v>1</v>
      </c>
      <c r="L338" t="s">
        <v>27</v>
      </c>
      <c r="N338">
        <v>596</v>
      </c>
      <c r="O338" t="s">
        <v>446</v>
      </c>
      <c r="P338" t="s">
        <v>631</v>
      </c>
      <c r="Q338" s="3">
        <v>44717</v>
      </c>
      <c r="R338" s="3">
        <v>44783</v>
      </c>
      <c r="S338">
        <v>16</v>
      </c>
      <c r="Y338" s="4">
        <f t="shared" si="21"/>
        <v>2.6845637583892617E-2</v>
      </c>
      <c r="Z338" s="5">
        <f t="shared" si="22"/>
        <v>0</v>
      </c>
    </row>
    <row r="339" spans="1:26" x14ac:dyDescent="0.25">
      <c r="A339" t="str">
        <f t="shared" si="23"/>
        <v>Estufa</v>
      </c>
      <c r="B339" s="10">
        <v>336</v>
      </c>
      <c r="C339" t="s">
        <v>549</v>
      </c>
      <c r="D339" t="s">
        <v>550</v>
      </c>
      <c r="E339" s="3">
        <v>44715</v>
      </c>
      <c r="F339" t="s">
        <v>26</v>
      </c>
      <c r="K339">
        <v>1</v>
      </c>
      <c r="L339" t="s">
        <v>27</v>
      </c>
      <c r="M339" t="s">
        <v>799</v>
      </c>
      <c r="N339">
        <v>1822</v>
      </c>
      <c r="O339" t="s">
        <v>30</v>
      </c>
      <c r="P339" t="s">
        <v>631</v>
      </c>
      <c r="Q339" s="3">
        <v>44719</v>
      </c>
      <c r="R339" s="3">
        <v>44775</v>
      </c>
      <c r="S339">
        <v>69</v>
      </c>
      <c r="Y339" s="4">
        <f t="shared" si="21"/>
        <v>3.7870472008781561E-2</v>
      </c>
      <c r="Z339" s="5">
        <f t="shared" si="22"/>
        <v>0</v>
      </c>
    </row>
    <row r="340" spans="1:26" x14ac:dyDescent="0.25">
      <c r="A340" t="str">
        <f t="shared" si="23"/>
        <v>Estufa</v>
      </c>
      <c r="B340" s="10">
        <v>337</v>
      </c>
      <c r="C340" t="s">
        <v>800</v>
      </c>
      <c r="D340" t="s">
        <v>538</v>
      </c>
      <c r="E340" s="3">
        <v>44715</v>
      </c>
      <c r="F340" t="s">
        <v>26</v>
      </c>
      <c r="K340">
        <v>2</v>
      </c>
      <c r="L340" t="s">
        <v>106</v>
      </c>
      <c r="M340" t="s">
        <v>801</v>
      </c>
      <c r="N340">
        <v>119</v>
      </c>
      <c r="O340" t="s">
        <v>802</v>
      </c>
      <c r="P340" t="s">
        <v>631</v>
      </c>
      <c r="Q340" s="3">
        <v>44719</v>
      </c>
      <c r="R340" s="3">
        <v>44792</v>
      </c>
      <c r="S340">
        <v>2</v>
      </c>
      <c r="Y340" s="4">
        <f t="shared" ref="Y340:Y403" si="24">S340/N340</f>
        <v>1.680672268907563E-2</v>
      </c>
      <c r="Z340" s="5">
        <f t="shared" ref="Z340:Z403" si="25">T340/N340</f>
        <v>0</v>
      </c>
    </row>
    <row r="341" spans="1:26" x14ac:dyDescent="0.25">
      <c r="A341" t="str">
        <f t="shared" si="23"/>
        <v>Estufa</v>
      </c>
      <c r="B341" s="10">
        <v>338</v>
      </c>
      <c r="C341" t="s">
        <v>544</v>
      </c>
      <c r="D341" t="s">
        <v>545</v>
      </c>
      <c r="E341" s="3">
        <v>44707</v>
      </c>
      <c r="F341" t="s">
        <v>26</v>
      </c>
      <c r="K341">
        <v>2</v>
      </c>
      <c r="L341" t="s">
        <v>27</v>
      </c>
      <c r="N341">
        <v>916</v>
      </c>
      <c r="O341" t="s">
        <v>343</v>
      </c>
      <c r="P341" t="s">
        <v>631</v>
      </c>
      <c r="Q341" s="3">
        <v>44720</v>
      </c>
      <c r="R341" s="3">
        <v>44783</v>
      </c>
      <c r="S341">
        <v>9</v>
      </c>
      <c r="Y341" s="4">
        <f t="shared" si="24"/>
        <v>9.8253275109170309E-3</v>
      </c>
      <c r="Z341" s="5">
        <f t="shared" si="25"/>
        <v>0</v>
      </c>
    </row>
    <row r="342" spans="1:26" x14ac:dyDescent="0.25">
      <c r="A342" t="str">
        <f t="shared" si="23"/>
        <v>Estufa</v>
      </c>
      <c r="B342" s="10">
        <v>339</v>
      </c>
      <c r="C342" t="s">
        <v>803</v>
      </c>
      <c r="D342" t="s">
        <v>283</v>
      </c>
      <c r="E342" s="3">
        <v>44720</v>
      </c>
      <c r="F342" t="s">
        <v>26</v>
      </c>
      <c r="K342">
        <v>1</v>
      </c>
      <c r="L342" t="s">
        <v>106</v>
      </c>
      <c r="M342" t="s">
        <v>804</v>
      </c>
      <c r="N342">
        <v>416</v>
      </c>
      <c r="O342" t="s">
        <v>30</v>
      </c>
      <c r="P342" t="s">
        <v>631</v>
      </c>
      <c r="Q342" s="3">
        <v>44720</v>
      </c>
      <c r="R342" s="3">
        <v>44769</v>
      </c>
      <c r="S342">
        <v>9</v>
      </c>
      <c r="T342">
        <v>84</v>
      </c>
      <c r="Y342" s="4">
        <f t="shared" si="24"/>
        <v>2.1634615384615384E-2</v>
      </c>
      <c r="Z342" s="5">
        <f t="shared" si="25"/>
        <v>0.20192307692307693</v>
      </c>
    </row>
    <row r="343" spans="1:26" x14ac:dyDescent="0.25">
      <c r="A343" t="str">
        <f t="shared" si="23"/>
        <v>Estufa</v>
      </c>
      <c r="B343" s="10">
        <v>340</v>
      </c>
      <c r="C343" t="s">
        <v>805</v>
      </c>
      <c r="D343" t="s">
        <v>806</v>
      </c>
      <c r="E343" s="3">
        <v>44712</v>
      </c>
      <c r="F343" t="s">
        <v>797</v>
      </c>
      <c r="K343">
        <v>12</v>
      </c>
      <c r="L343" t="s">
        <v>64</v>
      </c>
      <c r="N343">
        <v>12</v>
      </c>
      <c r="O343" t="s">
        <v>30</v>
      </c>
      <c r="P343" t="s">
        <v>107</v>
      </c>
      <c r="Q343" s="3">
        <v>44721</v>
      </c>
      <c r="Y343" s="4">
        <f t="shared" si="24"/>
        <v>0</v>
      </c>
      <c r="Z343" s="5">
        <f t="shared" si="25"/>
        <v>0</v>
      </c>
    </row>
    <row r="344" spans="1:26" x14ac:dyDescent="0.25">
      <c r="A344" t="str">
        <f t="shared" si="23"/>
        <v>Estufa</v>
      </c>
      <c r="B344" s="10">
        <v>341</v>
      </c>
      <c r="C344" t="s">
        <v>807</v>
      </c>
      <c r="D344" t="s">
        <v>574</v>
      </c>
      <c r="E344" s="3">
        <v>44720</v>
      </c>
      <c r="F344" t="s">
        <v>575</v>
      </c>
      <c r="K344">
        <v>9</v>
      </c>
      <c r="L344" t="s">
        <v>64</v>
      </c>
      <c r="N344">
        <v>9</v>
      </c>
      <c r="O344" t="s">
        <v>30</v>
      </c>
      <c r="P344" t="s">
        <v>107</v>
      </c>
      <c r="Q344" s="3">
        <v>44721</v>
      </c>
      <c r="Y344" s="4">
        <f t="shared" si="24"/>
        <v>0</v>
      </c>
      <c r="Z344" s="5">
        <f t="shared" si="25"/>
        <v>0</v>
      </c>
    </row>
    <row r="345" spans="1:26" x14ac:dyDescent="0.25">
      <c r="A345" t="str">
        <f t="shared" si="23"/>
        <v>Estufa</v>
      </c>
      <c r="B345" s="10">
        <v>342</v>
      </c>
      <c r="C345" s="19" t="s">
        <v>808</v>
      </c>
      <c r="E345" s="3">
        <v>44707</v>
      </c>
      <c r="F345" t="s">
        <v>809</v>
      </c>
      <c r="K345">
        <v>1</v>
      </c>
      <c r="L345" t="s">
        <v>517</v>
      </c>
      <c r="N345">
        <v>16</v>
      </c>
      <c r="O345" t="s">
        <v>30</v>
      </c>
      <c r="P345" t="s">
        <v>631</v>
      </c>
      <c r="Q345" s="3">
        <v>44721</v>
      </c>
      <c r="Y345" s="4">
        <f t="shared" si="24"/>
        <v>0</v>
      </c>
      <c r="Z345" s="5">
        <f t="shared" si="25"/>
        <v>0</v>
      </c>
    </row>
    <row r="346" spans="1:26" x14ac:dyDescent="0.25">
      <c r="A346" t="str">
        <f t="shared" si="23"/>
        <v>Estufa</v>
      </c>
      <c r="B346" s="10">
        <v>343</v>
      </c>
      <c r="C346" t="s">
        <v>544</v>
      </c>
      <c r="D346" t="s">
        <v>545</v>
      </c>
      <c r="E346" s="3">
        <v>44707</v>
      </c>
      <c r="F346" t="s">
        <v>26</v>
      </c>
      <c r="K346">
        <v>4</v>
      </c>
      <c r="L346" t="s">
        <v>27</v>
      </c>
      <c r="N346">
        <v>1804</v>
      </c>
      <c r="O346" t="s">
        <v>810</v>
      </c>
      <c r="P346" t="s">
        <v>631</v>
      </c>
      <c r="Q346" s="3">
        <v>44721</v>
      </c>
      <c r="R346" s="3">
        <v>44783</v>
      </c>
      <c r="S346">
        <v>77</v>
      </c>
      <c r="Y346" s="4">
        <f t="shared" si="24"/>
        <v>4.2682926829268296E-2</v>
      </c>
      <c r="Z346" s="5">
        <f t="shared" si="25"/>
        <v>0</v>
      </c>
    </row>
    <row r="347" spans="1:26" x14ac:dyDescent="0.25">
      <c r="A347" t="str">
        <f t="shared" si="23"/>
        <v>Estufa</v>
      </c>
      <c r="B347" s="10">
        <v>344</v>
      </c>
      <c r="C347" t="s">
        <v>811</v>
      </c>
      <c r="D347" t="s">
        <v>812</v>
      </c>
      <c r="E347" s="3">
        <v>44720</v>
      </c>
      <c r="F347" t="s">
        <v>813</v>
      </c>
      <c r="K347">
        <v>2</v>
      </c>
      <c r="L347" t="s">
        <v>27</v>
      </c>
      <c r="M347" t="s">
        <v>814</v>
      </c>
      <c r="N347">
        <v>386</v>
      </c>
      <c r="O347" t="s">
        <v>815</v>
      </c>
      <c r="P347" t="s">
        <v>631</v>
      </c>
      <c r="Q347" s="3">
        <v>44722</v>
      </c>
      <c r="R347" s="3">
        <v>44768</v>
      </c>
      <c r="S347">
        <v>150</v>
      </c>
      <c r="T347">
        <f>147+170</f>
        <v>317</v>
      </c>
      <c r="Y347" s="4">
        <f t="shared" si="24"/>
        <v>0.38860103626943004</v>
      </c>
      <c r="Z347" s="5">
        <f t="shared" si="25"/>
        <v>0.82124352331606221</v>
      </c>
    </row>
    <row r="348" spans="1:26" x14ac:dyDescent="0.25">
      <c r="A348" t="str">
        <f t="shared" si="23"/>
        <v>Estufa</v>
      </c>
      <c r="B348" s="10">
        <v>345</v>
      </c>
      <c r="C348" t="s">
        <v>549</v>
      </c>
      <c r="D348" t="s">
        <v>550</v>
      </c>
      <c r="E348" s="3">
        <v>44720</v>
      </c>
      <c r="F348" t="s">
        <v>26</v>
      </c>
      <c r="K348">
        <v>1</v>
      </c>
      <c r="L348" t="s">
        <v>27</v>
      </c>
      <c r="M348" t="s">
        <v>816</v>
      </c>
      <c r="N348">
        <v>1236</v>
      </c>
      <c r="O348" t="s">
        <v>30</v>
      </c>
      <c r="P348" t="s">
        <v>631</v>
      </c>
      <c r="Q348" s="3">
        <v>44733</v>
      </c>
      <c r="R348" s="3">
        <v>44783</v>
      </c>
      <c r="S348">
        <v>24</v>
      </c>
      <c r="Y348" s="4">
        <f t="shared" si="24"/>
        <v>1.9417475728155338E-2</v>
      </c>
      <c r="Z348" s="5">
        <f t="shared" si="25"/>
        <v>0</v>
      </c>
    </row>
    <row r="349" spans="1:26" x14ac:dyDescent="0.25">
      <c r="A349" t="str">
        <f t="shared" si="23"/>
        <v>Estufa</v>
      </c>
      <c r="B349" s="10">
        <v>346</v>
      </c>
      <c r="C349" t="s">
        <v>544</v>
      </c>
      <c r="D349" t="s">
        <v>545</v>
      </c>
      <c r="E349" s="3">
        <v>44707</v>
      </c>
      <c r="F349" t="s">
        <v>26</v>
      </c>
      <c r="K349">
        <v>7</v>
      </c>
      <c r="L349" t="s">
        <v>27</v>
      </c>
      <c r="M349" t="s">
        <v>817</v>
      </c>
      <c r="N349">
        <v>2946</v>
      </c>
      <c r="O349" t="s">
        <v>343</v>
      </c>
      <c r="P349" t="s">
        <v>631</v>
      </c>
      <c r="Q349" s="3">
        <v>44733</v>
      </c>
      <c r="R349" s="3">
        <v>44783</v>
      </c>
      <c r="S349">
        <v>14</v>
      </c>
      <c r="Y349" s="4">
        <f t="shared" si="24"/>
        <v>4.7522063815342835E-3</v>
      </c>
      <c r="Z349" s="5">
        <f t="shared" si="25"/>
        <v>0</v>
      </c>
    </row>
    <row r="350" spans="1:26" x14ac:dyDescent="0.25">
      <c r="A350" t="str">
        <f t="shared" si="23"/>
        <v>Estufa</v>
      </c>
      <c r="B350" s="10">
        <v>347</v>
      </c>
      <c r="C350" t="s">
        <v>818</v>
      </c>
      <c r="D350" t="s">
        <v>819</v>
      </c>
      <c r="E350" s="3">
        <v>44713</v>
      </c>
      <c r="F350" t="s">
        <v>26</v>
      </c>
      <c r="K350">
        <v>1</v>
      </c>
      <c r="L350" t="s">
        <v>106</v>
      </c>
      <c r="M350" t="s">
        <v>820</v>
      </c>
      <c r="N350">
        <v>136</v>
      </c>
      <c r="O350" t="s">
        <v>30</v>
      </c>
      <c r="P350" t="s">
        <v>631</v>
      </c>
      <c r="Q350" s="3">
        <v>44733</v>
      </c>
      <c r="R350" s="3">
        <v>44769</v>
      </c>
      <c r="S350">
        <v>6</v>
      </c>
      <c r="T350">
        <v>33</v>
      </c>
      <c r="Y350" s="4">
        <f t="shared" si="24"/>
        <v>4.4117647058823532E-2</v>
      </c>
      <c r="Z350" s="5">
        <f t="shared" si="25"/>
        <v>0.24264705882352941</v>
      </c>
    </row>
    <row r="351" spans="1:26" x14ac:dyDescent="0.25">
      <c r="A351" t="str">
        <f t="shared" si="23"/>
        <v>Estufa</v>
      </c>
      <c r="B351" s="10">
        <v>348</v>
      </c>
      <c r="C351" t="s">
        <v>821</v>
      </c>
      <c r="D351" t="s">
        <v>822</v>
      </c>
      <c r="F351" t="s">
        <v>694</v>
      </c>
      <c r="K351">
        <v>1</v>
      </c>
      <c r="L351" t="s">
        <v>106</v>
      </c>
      <c r="M351" t="s">
        <v>823</v>
      </c>
      <c r="N351">
        <v>14</v>
      </c>
      <c r="O351" t="s">
        <v>30</v>
      </c>
      <c r="P351" t="s">
        <v>631</v>
      </c>
      <c r="Q351" s="3">
        <v>44733</v>
      </c>
      <c r="R351" s="3">
        <v>44769</v>
      </c>
      <c r="S351">
        <v>7</v>
      </c>
      <c r="T351">
        <v>8</v>
      </c>
      <c r="Y351" s="4">
        <f t="shared" si="24"/>
        <v>0.5</v>
      </c>
      <c r="Z351" s="5">
        <f t="shared" si="25"/>
        <v>0.5714285714285714</v>
      </c>
    </row>
    <row r="352" spans="1:26" x14ac:dyDescent="0.25">
      <c r="A352" t="s">
        <v>662</v>
      </c>
      <c r="B352" s="10">
        <v>349</v>
      </c>
      <c r="C352" t="s">
        <v>824</v>
      </c>
      <c r="D352" t="s">
        <v>829</v>
      </c>
      <c r="E352" s="3">
        <v>44735</v>
      </c>
      <c r="F352" t="s">
        <v>825</v>
      </c>
      <c r="L352" t="s">
        <v>64</v>
      </c>
      <c r="O352" t="s">
        <v>30</v>
      </c>
      <c r="P352" t="s">
        <v>631</v>
      </c>
      <c r="Q352" s="3">
        <v>44735</v>
      </c>
      <c r="Y352" s="4" t="e">
        <f t="shared" si="24"/>
        <v>#DIV/0!</v>
      </c>
      <c r="Z352" s="5" t="e">
        <f t="shared" si="25"/>
        <v>#DIV/0!</v>
      </c>
    </row>
    <row r="353" spans="1:26" x14ac:dyDescent="0.25">
      <c r="A353" t="str">
        <f t="shared" si="23"/>
        <v>Estufa</v>
      </c>
      <c r="B353" s="10">
        <v>350</v>
      </c>
      <c r="C353" t="s">
        <v>632</v>
      </c>
      <c r="D353" t="s">
        <v>633</v>
      </c>
      <c r="K353">
        <v>1</v>
      </c>
      <c r="L353" t="s">
        <v>106</v>
      </c>
      <c r="N353">
        <v>46</v>
      </c>
      <c r="O353" t="s">
        <v>30</v>
      </c>
      <c r="P353" t="s">
        <v>631</v>
      </c>
      <c r="Q353" s="3">
        <v>44736</v>
      </c>
      <c r="Y353" s="4">
        <f t="shared" si="24"/>
        <v>0</v>
      </c>
      <c r="Z353" s="5">
        <f t="shared" si="25"/>
        <v>0</v>
      </c>
    </row>
    <row r="354" spans="1:26" x14ac:dyDescent="0.25">
      <c r="A354" t="str">
        <f t="shared" si="23"/>
        <v>Estufa</v>
      </c>
      <c r="B354" s="10">
        <v>351</v>
      </c>
      <c r="C354" t="s">
        <v>826</v>
      </c>
      <c r="D354" t="s">
        <v>827</v>
      </c>
      <c r="E354" s="3">
        <v>44735</v>
      </c>
      <c r="F354" t="s">
        <v>575</v>
      </c>
      <c r="K354">
        <v>2</v>
      </c>
      <c r="L354" t="s">
        <v>106</v>
      </c>
      <c r="M354" t="s">
        <v>828</v>
      </c>
      <c r="N354">
        <v>202</v>
      </c>
      <c r="O354" t="s">
        <v>30</v>
      </c>
      <c r="P354" t="s">
        <v>631</v>
      </c>
      <c r="Q354" s="3">
        <v>44736</v>
      </c>
      <c r="Y354" s="4">
        <f t="shared" si="24"/>
        <v>0</v>
      </c>
      <c r="Z354" s="5">
        <f t="shared" si="25"/>
        <v>0</v>
      </c>
    </row>
    <row r="355" spans="1:26" x14ac:dyDescent="0.25">
      <c r="A355" t="str">
        <f t="shared" si="23"/>
        <v>Estufa</v>
      </c>
      <c r="B355" s="10">
        <v>352</v>
      </c>
      <c r="C355" t="s">
        <v>824</v>
      </c>
      <c r="D355" t="s">
        <v>829</v>
      </c>
      <c r="E355" s="3">
        <v>44735</v>
      </c>
      <c r="F355" t="s">
        <v>825</v>
      </c>
      <c r="K355">
        <v>2</v>
      </c>
      <c r="L355" t="s">
        <v>27</v>
      </c>
      <c r="M355" t="s">
        <v>830</v>
      </c>
      <c r="N355">
        <v>19000</v>
      </c>
      <c r="O355" t="s">
        <v>30</v>
      </c>
      <c r="P355" t="s">
        <v>631</v>
      </c>
      <c r="Q355" s="3">
        <v>44740</v>
      </c>
      <c r="R355" s="3">
        <v>44775</v>
      </c>
      <c r="S355">
        <v>3556</v>
      </c>
      <c r="Y355" s="4">
        <f t="shared" si="24"/>
        <v>0.18715789473684211</v>
      </c>
      <c r="Z355" s="5">
        <f t="shared" si="25"/>
        <v>0</v>
      </c>
    </row>
    <row r="356" spans="1:26" x14ac:dyDescent="0.25">
      <c r="A356" t="str">
        <f t="shared" si="23"/>
        <v>Estufa</v>
      </c>
      <c r="B356" s="10">
        <v>353</v>
      </c>
      <c r="C356" t="s">
        <v>544</v>
      </c>
      <c r="D356" t="s">
        <v>545</v>
      </c>
      <c r="E356" s="3">
        <v>44709</v>
      </c>
      <c r="F356" t="s">
        <v>26</v>
      </c>
      <c r="K356">
        <v>5</v>
      </c>
      <c r="L356" t="s">
        <v>27</v>
      </c>
      <c r="N356">
        <v>1821</v>
      </c>
      <c r="O356" t="s">
        <v>343</v>
      </c>
      <c r="P356" t="s">
        <v>631</v>
      </c>
      <c r="Q356" s="3">
        <v>44740</v>
      </c>
      <c r="R356" s="3">
        <v>44783</v>
      </c>
      <c r="S356">
        <v>23</v>
      </c>
      <c r="Y356" s="4">
        <f t="shared" si="24"/>
        <v>1.2630422844590884E-2</v>
      </c>
      <c r="Z356" s="5">
        <f t="shared" si="25"/>
        <v>0</v>
      </c>
    </row>
    <row r="357" spans="1:26" x14ac:dyDescent="0.25">
      <c r="A357" t="str">
        <f t="shared" si="23"/>
        <v>Envasamento</v>
      </c>
      <c r="B357" s="10">
        <v>354</v>
      </c>
      <c r="C357" t="s">
        <v>396</v>
      </c>
      <c r="D357" t="s">
        <v>397</v>
      </c>
      <c r="E357" s="3">
        <v>44742</v>
      </c>
      <c r="F357" t="s">
        <v>640</v>
      </c>
      <c r="K357">
        <v>4</v>
      </c>
      <c r="L357" t="s">
        <v>64</v>
      </c>
      <c r="N357">
        <v>4</v>
      </c>
      <c r="O357" t="s">
        <v>30</v>
      </c>
      <c r="P357" t="s">
        <v>631</v>
      </c>
      <c r="Q357" s="3">
        <v>44742</v>
      </c>
      <c r="U357" s="3">
        <v>44783</v>
      </c>
      <c r="W357" s="3">
        <v>44783</v>
      </c>
      <c r="Y357" s="4">
        <f t="shared" si="24"/>
        <v>0</v>
      </c>
      <c r="Z357" s="5">
        <f t="shared" si="25"/>
        <v>0</v>
      </c>
    </row>
    <row r="358" spans="1:26" x14ac:dyDescent="0.25">
      <c r="A358" t="str">
        <f t="shared" si="23"/>
        <v>Sem dados</v>
      </c>
      <c r="B358" s="10">
        <v>355</v>
      </c>
      <c r="C358" t="s">
        <v>396</v>
      </c>
      <c r="D358" t="s">
        <v>397</v>
      </c>
      <c r="E358" s="3">
        <v>44743</v>
      </c>
      <c r="F358" t="s">
        <v>831</v>
      </c>
      <c r="K358">
        <v>2</v>
      </c>
      <c r="L358" t="s">
        <v>832</v>
      </c>
      <c r="M358" t="s">
        <v>833</v>
      </c>
      <c r="N358">
        <v>11650</v>
      </c>
      <c r="P358" t="s">
        <v>834</v>
      </c>
      <c r="Y358" s="4">
        <f t="shared" si="24"/>
        <v>0</v>
      </c>
      <c r="Z358" s="5">
        <f t="shared" si="25"/>
        <v>0</v>
      </c>
    </row>
    <row r="359" spans="1:26" x14ac:dyDescent="0.25">
      <c r="A359" t="str">
        <f t="shared" si="23"/>
        <v>Estufa</v>
      </c>
      <c r="B359" s="10">
        <v>356</v>
      </c>
      <c r="C359" s="19" t="s">
        <v>835</v>
      </c>
      <c r="D359" t="s">
        <v>836</v>
      </c>
      <c r="E359" s="3">
        <v>44738</v>
      </c>
      <c r="F359" t="s">
        <v>694</v>
      </c>
      <c r="K359">
        <v>1</v>
      </c>
      <c r="L359" t="s">
        <v>27</v>
      </c>
      <c r="M359" t="s">
        <v>837</v>
      </c>
      <c r="N359">
        <v>410</v>
      </c>
      <c r="O359" t="s">
        <v>838</v>
      </c>
      <c r="P359" t="s">
        <v>631</v>
      </c>
      <c r="Q359" s="3">
        <v>44743</v>
      </c>
      <c r="R359" s="3">
        <v>44783</v>
      </c>
      <c r="S359">
        <v>67</v>
      </c>
      <c r="Y359" s="4">
        <f t="shared" si="24"/>
        <v>0.16341463414634147</v>
      </c>
      <c r="Z359" s="5">
        <f t="shared" si="25"/>
        <v>0</v>
      </c>
    </row>
    <row r="360" spans="1:26" x14ac:dyDescent="0.25">
      <c r="A360" t="str">
        <f t="shared" si="23"/>
        <v>Estufa</v>
      </c>
      <c r="B360" s="10">
        <v>357</v>
      </c>
      <c r="C360" t="s">
        <v>826</v>
      </c>
      <c r="D360" t="s">
        <v>827</v>
      </c>
      <c r="E360" s="3">
        <v>44741</v>
      </c>
      <c r="F360" t="s">
        <v>575</v>
      </c>
      <c r="K360">
        <v>1</v>
      </c>
      <c r="L360" t="s">
        <v>27</v>
      </c>
      <c r="M360" t="s">
        <v>839</v>
      </c>
      <c r="N360">
        <v>230</v>
      </c>
      <c r="O360" t="s">
        <v>30</v>
      </c>
      <c r="P360" t="s">
        <v>631</v>
      </c>
      <c r="Q360" s="3">
        <v>44746</v>
      </c>
      <c r="Y360" s="4">
        <f t="shared" si="24"/>
        <v>0</v>
      </c>
      <c r="Z360" s="5">
        <f t="shared" si="25"/>
        <v>0</v>
      </c>
    </row>
    <row r="361" spans="1:26" x14ac:dyDescent="0.25">
      <c r="A361" t="str">
        <f t="shared" si="23"/>
        <v>Estufa</v>
      </c>
      <c r="B361" s="10">
        <v>358</v>
      </c>
      <c r="C361" t="s">
        <v>840</v>
      </c>
      <c r="D361" t="s">
        <v>841</v>
      </c>
      <c r="E361" s="3">
        <v>44746</v>
      </c>
      <c r="F361" t="s">
        <v>842</v>
      </c>
      <c r="K361">
        <v>3</v>
      </c>
      <c r="L361" t="s">
        <v>64</v>
      </c>
      <c r="M361" t="s">
        <v>843</v>
      </c>
      <c r="N361">
        <v>3</v>
      </c>
      <c r="O361" t="s">
        <v>30</v>
      </c>
      <c r="P361" t="s">
        <v>107</v>
      </c>
      <c r="Q361" s="3">
        <v>44746</v>
      </c>
      <c r="Y361" s="4">
        <f t="shared" si="24"/>
        <v>0</v>
      </c>
      <c r="Z361" s="5">
        <f t="shared" si="25"/>
        <v>0</v>
      </c>
    </row>
    <row r="362" spans="1:26" x14ac:dyDescent="0.25">
      <c r="A362" t="str">
        <f t="shared" si="23"/>
        <v>Estufa</v>
      </c>
      <c r="B362" s="10">
        <v>359</v>
      </c>
      <c r="C362" t="s">
        <v>844</v>
      </c>
      <c r="D362" t="s">
        <v>845</v>
      </c>
      <c r="E362" s="3">
        <v>44742</v>
      </c>
      <c r="F362" t="s">
        <v>846</v>
      </c>
      <c r="K362">
        <v>1</v>
      </c>
      <c r="L362" t="s">
        <v>27</v>
      </c>
      <c r="M362" t="s">
        <v>847</v>
      </c>
      <c r="N362">
        <v>191</v>
      </c>
      <c r="O362" t="s">
        <v>848</v>
      </c>
      <c r="P362" t="s">
        <v>631</v>
      </c>
      <c r="Q362" s="3">
        <v>44747</v>
      </c>
      <c r="R362" s="3">
        <v>44770</v>
      </c>
      <c r="S362">
        <v>14</v>
      </c>
      <c r="T362">
        <v>24</v>
      </c>
      <c r="Y362" s="4">
        <f t="shared" si="24"/>
        <v>7.3298429319371722E-2</v>
      </c>
      <c r="Z362" s="5">
        <f t="shared" si="25"/>
        <v>0.1256544502617801</v>
      </c>
    </row>
    <row r="363" spans="1:26" x14ac:dyDescent="0.25">
      <c r="A363" t="str">
        <f t="shared" si="23"/>
        <v>Estufa</v>
      </c>
      <c r="B363" s="10">
        <v>360</v>
      </c>
      <c r="C363" t="s">
        <v>503</v>
      </c>
      <c r="D363" t="s">
        <v>504</v>
      </c>
      <c r="E363" s="3">
        <v>44742</v>
      </c>
      <c r="F363" t="s">
        <v>846</v>
      </c>
      <c r="K363">
        <v>4</v>
      </c>
      <c r="L363" t="s">
        <v>64</v>
      </c>
      <c r="M363" t="s">
        <v>849</v>
      </c>
      <c r="N363">
        <v>4</v>
      </c>
      <c r="O363" t="s">
        <v>850</v>
      </c>
      <c r="P363" t="s">
        <v>107</v>
      </c>
      <c r="Q363" s="3">
        <v>44747</v>
      </c>
      <c r="Y363" s="4">
        <f t="shared" si="24"/>
        <v>0</v>
      </c>
      <c r="Z363" s="5">
        <f t="shared" si="25"/>
        <v>0</v>
      </c>
    </row>
    <row r="364" spans="1:26" x14ac:dyDescent="0.25">
      <c r="A364" t="str">
        <f t="shared" si="23"/>
        <v>Estufa</v>
      </c>
      <c r="B364" s="10">
        <v>361</v>
      </c>
      <c r="C364" t="s">
        <v>659</v>
      </c>
      <c r="D364" t="s">
        <v>660</v>
      </c>
      <c r="E364" s="3">
        <v>44741</v>
      </c>
      <c r="F364" t="s">
        <v>851</v>
      </c>
      <c r="K364">
        <v>22</v>
      </c>
      <c r="L364" t="s">
        <v>64</v>
      </c>
      <c r="M364" t="s">
        <v>852</v>
      </c>
      <c r="N364">
        <v>22</v>
      </c>
      <c r="O364" t="s">
        <v>853</v>
      </c>
      <c r="P364" t="s">
        <v>107</v>
      </c>
      <c r="Q364" s="3">
        <v>44747</v>
      </c>
      <c r="R364" s="3">
        <v>44769</v>
      </c>
      <c r="S364">
        <v>14</v>
      </c>
      <c r="T364">
        <v>18</v>
      </c>
      <c r="Y364" s="4">
        <f t="shared" si="24"/>
        <v>0.63636363636363635</v>
      </c>
      <c r="Z364" s="5">
        <f t="shared" si="25"/>
        <v>0.81818181818181823</v>
      </c>
    </row>
    <row r="365" spans="1:26" x14ac:dyDescent="0.25">
      <c r="A365" t="str">
        <f t="shared" si="23"/>
        <v>Estufa</v>
      </c>
      <c r="B365" s="10">
        <v>362</v>
      </c>
      <c r="C365" t="s">
        <v>854</v>
      </c>
      <c r="D365" t="s">
        <v>855</v>
      </c>
      <c r="E365" s="3">
        <v>44742</v>
      </c>
      <c r="F365" t="s">
        <v>640</v>
      </c>
      <c r="K365">
        <v>1</v>
      </c>
      <c r="L365" t="s">
        <v>193</v>
      </c>
      <c r="M365" t="s">
        <v>856</v>
      </c>
      <c r="N365">
        <v>43</v>
      </c>
      <c r="O365" t="s">
        <v>857</v>
      </c>
      <c r="P365" t="s">
        <v>631</v>
      </c>
      <c r="Q365" s="3">
        <v>44747</v>
      </c>
      <c r="R365" s="3">
        <v>44769</v>
      </c>
      <c r="S365">
        <v>11</v>
      </c>
      <c r="T365">
        <v>10</v>
      </c>
      <c r="Y365" s="4">
        <f t="shared" si="24"/>
        <v>0.2558139534883721</v>
      </c>
      <c r="Z365" s="5">
        <f t="shared" si="25"/>
        <v>0.23255813953488372</v>
      </c>
    </row>
    <row r="366" spans="1:26" x14ac:dyDescent="0.25">
      <c r="A366" t="str">
        <f t="shared" si="23"/>
        <v>Estufa</v>
      </c>
      <c r="B366" s="10">
        <v>363</v>
      </c>
      <c r="C366" t="s">
        <v>858</v>
      </c>
      <c r="D366" t="s">
        <v>859</v>
      </c>
      <c r="E366" s="11">
        <v>44713</v>
      </c>
      <c r="F366" t="s">
        <v>181</v>
      </c>
      <c r="K366">
        <v>1</v>
      </c>
      <c r="L366" t="s">
        <v>27</v>
      </c>
      <c r="N366">
        <v>421</v>
      </c>
      <c r="O366" t="s">
        <v>860</v>
      </c>
      <c r="P366" t="s">
        <v>631</v>
      </c>
      <c r="Q366" s="3">
        <v>44747</v>
      </c>
      <c r="Y366" s="4">
        <f t="shared" si="24"/>
        <v>0</v>
      </c>
      <c r="Z366" s="5">
        <f t="shared" si="25"/>
        <v>0</v>
      </c>
    </row>
    <row r="367" spans="1:26" x14ac:dyDescent="0.25">
      <c r="A367" t="str">
        <f t="shared" si="23"/>
        <v>Estufa</v>
      </c>
      <c r="B367" s="10">
        <v>364</v>
      </c>
      <c r="C367" t="s">
        <v>599</v>
      </c>
      <c r="D367" t="s">
        <v>600</v>
      </c>
      <c r="E367" s="3">
        <v>44742</v>
      </c>
      <c r="F367" t="s">
        <v>181</v>
      </c>
      <c r="K367">
        <v>175</v>
      </c>
      <c r="L367" t="s">
        <v>64</v>
      </c>
      <c r="M367" t="s">
        <v>861</v>
      </c>
      <c r="N367">
        <v>175</v>
      </c>
      <c r="O367" t="s">
        <v>862</v>
      </c>
      <c r="P367" t="s">
        <v>107</v>
      </c>
      <c r="Q367" s="3">
        <v>44747</v>
      </c>
      <c r="R367" s="3">
        <v>44775</v>
      </c>
      <c r="S367">
        <v>74</v>
      </c>
      <c r="Y367" s="4">
        <f t="shared" si="24"/>
        <v>0.42285714285714288</v>
      </c>
      <c r="Z367" s="5">
        <f t="shared" si="25"/>
        <v>0</v>
      </c>
    </row>
    <row r="368" spans="1:26" x14ac:dyDescent="0.25">
      <c r="A368" t="str">
        <f t="shared" si="23"/>
        <v>Estufa</v>
      </c>
      <c r="B368" s="10">
        <v>365</v>
      </c>
      <c r="C368" t="s">
        <v>800</v>
      </c>
      <c r="D368" t="s">
        <v>538</v>
      </c>
      <c r="E368" s="3">
        <v>44742</v>
      </c>
      <c r="F368" t="s">
        <v>181</v>
      </c>
      <c r="K368">
        <v>2</v>
      </c>
      <c r="L368" t="s">
        <v>27</v>
      </c>
      <c r="M368" t="s">
        <v>863</v>
      </c>
      <c r="N368">
        <v>1005</v>
      </c>
      <c r="O368" t="s">
        <v>30</v>
      </c>
      <c r="P368" t="s">
        <v>631</v>
      </c>
      <c r="Q368" s="3">
        <v>44747</v>
      </c>
      <c r="R368" s="3">
        <v>44783</v>
      </c>
      <c r="S368">
        <v>10</v>
      </c>
      <c r="Y368" s="4">
        <f t="shared" si="24"/>
        <v>9.9502487562189053E-3</v>
      </c>
      <c r="Z368" s="5">
        <f t="shared" si="25"/>
        <v>0</v>
      </c>
    </row>
    <row r="369" spans="1:26" x14ac:dyDescent="0.25">
      <c r="A369" t="str">
        <f t="shared" si="23"/>
        <v>Estufa</v>
      </c>
      <c r="B369" s="10">
        <v>366</v>
      </c>
      <c r="C369" t="s">
        <v>864</v>
      </c>
      <c r="D369" t="s">
        <v>865</v>
      </c>
      <c r="E369" s="11">
        <v>44713</v>
      </c>
      <c r="F369" t="s">
        <v>181</v>
      </c>
      <c r="K369">
        <v>1</v>
      </c>
      <c r="L369" t="s">
        <v>27</v>
      </c>
      <c r="M369" t="s">
        <v>866</v>
      </c>
      <c r="N369">
        <v>1788</v>
      </c>
      <c r="O369" t="s">
        <v>867</v>
      </c>
      <c r="P369" t="s">
        <v>631</v>
      </c>
      <c r="Q369" s="3">
        <v>44748</v>
      </c>
      <c r="Y369" s="4">
        <f t="shared" si="24"/>
        <v>0</v>
      </c>
      <c r="Z369" s="5">
        <f t="shared" si="25"/>
        <v>0</v>
      </c>
    </row>
    <row r="370" spans="1:26" x14ac:dyDescent="0.25">
      <c r="A370" t="str">
        <f t="shared" si="23"/>
        <v>Estufa</v>
      </c>
      <c r="B370" s="10">
        <v>367</v>
      </c>
      <c r="C370" t="s">
        <v>868</v>
      </c>
      <c r="D370" t="s">
        <v>869</v>
      </c>
      <c r="E370" s="11">
        <v>44743</v>
      </c>
      <c r="F370" t="s">
        <v>181</v>
      </c>
      <c r="K370">
        <v>1</v>
      </c>
      <c r="L370" t="s">
        <v>27</v>
      </c>
      <c r="M370" t="s">
        <v>870</v>
      </c>
      <c r="N370">
        <v>315</v>
      </c>
      <c r="O370" t="s">
        <v>871</v>
      </c>
      <c r="P370" t="s">
        <v>631</v>
      </c>
      <c r="Q370" s="3">
        <v>44756</v>
      </c>
      <c r="R370" s="3">
        <v>44769</v>
      </c>
      <c r="S370">
        <v>5</v>
      </c>
      <c r="T370">
        <v>4</v>
      </c>
      <c r="Y370" s="4">
        <f t="shared" si="24"/>
        <v>1.5873015873015872E-2</v>
      </c>
      <c r="Z370" s="5">
        <f t="shared" si="25"/>
        <v>1.2698412698412698E-2</v>
      </c>
    </row>
    <row r="371" spans="1:26" x14ac:dyDescent="0.25">
      <c r="A371" t="str">
        <f t="shared" si="23"/>
        <v>Estufa</v>
      </c>
      <c r="B371" s="10">
        <v>368</v>
      </c>
      <c r="C371" t="s">
        <v>872</v>
      </c>
      <c r="D371" t="s">
        <v>873</v>
      </c>
      <c r="E371" s="3">
        <v>44713</v>
      </c>
      <c r="F371" t="s">
        <v>181</v>
      </c>
      <c r="K371">
        <v>2</v>
      </c>
      <c r="L371" t="s">
        <v>27</v>
      </c>
      <c r="N371">
        <v>177</v>
      </c>
      <c r="O371" t="s">
        <v>874</v>
      </c>
      <c r="P371" t="s">
        <v>631</v>
      </c>
      <c r="Q371" s="3">
        <v>44748</v>
      </c>
      <c r="R371" s="3">
        <v>44798</v>
      </c>
      <c r="S371">
        <v>13</v>
      </c>
      <c r="Y371" s="4">
        <f t="shared" si="24"/>
        <v>7.3446327683615822E-2</v>
      </c>
      <c r="Z371" s="5">
        <f t="shared" si="25"/>
        <v>0</v>
      </c>
    </row>
    <row r="372" spans="1:26" x14ac:dyDescent="0.25">
      <c r="A372" t="str">
        <f t="shared" si="23"/>
        <v>Estufa</v>
      </c>
      <c r="B372" s="10">
        <v>369</v>
      </c>
      <c r="C372" t="s">
        <v>396</v>
      </c>
      <c r="D372" t="s">
        <v>397</v>
      </c>
      <c r="E372" s="3">
        <v>44742</v>
      </c>
      <c r="F372" t="s">
        <v>453</v>
      </c>
      <c r="K372">
        <v>1</v>
      </c>
      <c r="L372" t="s">
        <v>27</v>
      </c>
      <c r="M372" t="s">
        <v>875</v>
      </c>
      <c r="N372">
        <v>189</v>
      </c>
      <c r="O372" t="s">
        <v>50</v>
      </c>
      <c r="P372" t="s">
        <v>631</v>
      </c>
      <c r="Q372" s="3">
        <v>44753</v>
      </c>
      <c r="Y372" s="4">
        <f t="shared" si="24"/>
        <v>0</v>
      </c>
      <c r="Z372" s="5">
        <f t="shared" si="25"/>
        <v>0</v>
      </c>
    </row>
    <row r="373" spans="1:26" x14ac:dyDescent="0.25">
      <c r="A373" t="str">
        <f t="shared" si="23"/>
        <v>Estufa</v>
      </c>
      <c r="B373" s="10">
        <v>370</v>
      </c>
      <c r="C373" t="s">
        <v>746</v>
      </c>
      <c r="D373" t="s">
        <v>747</v>
      </c>
      <c r="E373" s="3">
        <v>44753</v>
      </c>
      <c r="F373" t="s">
        <v>876</v>
      </c>
      <c r="K373">
        <v>1</v>
      </c>
      <c r="L373" t="s">
        <v>635</v>
      </c>
      <c r="M373" t="s">
        <v>877</v>
      </c>
      <c r="N373">
        <v>10</v>
      </c>
      <c r="O373" t="s">
        <v>30</v>
      </c>
      <c r="P373" t="s">
        <v>631</v>
      </c>
      <c r="Q373" s="3">
        <v>44754</v>
      </c>
      <c r="R373" s="3">
        <v>44783</v>
      </c>
      <c r="S373">
        <v>10</v>
      </c>
      <c r="Y373" s="4">
        <f t="shared" si="24"/>
        <v>1</v>
      </c>
      <c r="Z373" s="5">
        <f t="shared" si="25"/>
        <v>0</v>
      </c>
    </row>
    <row r="374" spans="1:26" x14ac:dyDescent="0.25">
      <c r="A374" t="str">
        <f t="shared" si="23"/>
        <v>Estufa</v>
      </c>
      <c r="B374" s="10">
        <v>371</v>
      </c>
      <c r="C374" t="s">
        <v>878</v>
      </c>
      <c r="D374" t="s">
        <v>879</v>
      </c>
      <c r="E374" s="3">
        <v>44749</v>
      </c>
      <c r="F374" t="s">
        <v>26</v>
      </c>
      <c r="K374">
        <v>1</v>
      </c>
      <c r="L374" t="s">
        <v>635</v>
      </c>
      <c r="M374" t="s">
        <v>880</v>
      </c>
      <c r="N374">
        <v>5</v>
      </c>
      <c r="O374" t="s">
        <v>50</v>
      </c>
      <c r="P374" t="s">
        <v>631</v>
      </c>
      <c r="Q374" s="3">
        <v>44754</v>
      </c>
      <c r="Y374" s="4">
        <f t="shared" si="24"/>
        <v>0</v>
      </c>
      <c r="Z374" s="5">
        <f t="shared" si="25"/>
        <v>0</v>
      </c>
    </row>
    <row r="375" spans="1:26" x14ac:dyDescent="0.25">
      <c r="A375" t="str">
        <f t="shared" si="23"/>
        <v>Estufa</v>
      </c>
      <c r="B375" s="10">
        <v>372</v>
      </c>
      <c r="C375" t="s">
        <v>881</v>
      </c>
      <c r="D375" t="s">
        <v>882</v>
      </c>
      <c r="E375" s="3">
        <v>44750</v>
      </c>
      <c r="F375" t="s">
        <v>694</v>
      </c>
      <c r="K375">
        <v>1</v>
      </c>
      <c r="L375" t="s">
        <v>106</v>
      </c>
      <c r="M375" t="s">
        <v>883</v>
      </c>
      <c r="N375">
        <v>40</v>
      </c>
      <c r="O375" t="s">
        <v>30</v>
      </c>
      <c r="P375" t="s">
        <v>631</v>
      </c>
      <c r="Q375" s="3">
        <v>44754</v>
      </c>
      <c r="Y375" s="4">
        <f t="shared" si="24"/>
        <v>0</v>
      </c>
      <c r="Z375" s="5">
        <f t="shared" si="25"/>
        <v>0</v>
      </c>
    </row>
    <row r="376" spans="1:26" x14ac:dyDescent="0.25">
      <c r="A376" t="str">
        <f t="shared" si="23"/>
        <v>Estufa</v>
      </c>
      <c r="B376" s="10">
        <v>373</v>
      </c>
      <c r="C376" t="s">
        <v>884</v>
      </c>
      <c r="D376" t="s">
        <v>885</v>
      </c>
      <c r="E376" s="3">
        <v>44750</v>
      </c>
      <c r="F376" t="s">
        <v>694</v>
      </c>
      <c r="K376">
        <v>7</v>
      </c>
      <c r="L376" t="s">
        <v>64</v>
      </c>
      <c r="M376" t="s">
        <v>886</v>
      </c>
      <c r="N376">
        <v>10</v>
      </c>
      <c r="O376" t="s">
        <v>30</v>
      </c>
      <c r="P376" t="s">
        <v>107</v>
      </c>
      <c r="Q376" s="3">
        <v>44754</v>
      </c>
      <c r="Y376" s="4">
        <f t="shared" si="24"/>
        <v>0</v>
      </c>
      <c r="Z376" s="5">
        <f t="shared" si="25"/>
        <v>0</v>
      </c>
    </row>
    <row r="377" spans="1:26" x14ac:dyDescent="0.25">
      <c r="A377" t="str">
        <f t="shared" si="23"/>
        <v>Estufa</v>
      </c>
      <c r="B377" s="10">
        <v>374</v>
      </c>
      <c r="C377" t="s">
        <v>670</v>
      </c>
      <c r="D377" t="s">
        <v>759</v>
      </c>
      <c r="E377" s="3">
        <v>44749</v>
      </c>
      <c r="F377" t="s">
        <v>26</v>
      </c>
      <c r="K377">
        <v>1</v>
      </c>
      <c r="L377" t="s">
        <v>106</v>
      </c>
      <c r="M377" t="s">
        <v>678</v>
      </c>
      <c r="N377">
        <v>72</v>
      </c>
      <c r="O377" t="s">
        <v>50</v>
      </c>
      <c r="P377" t="s">
        <v>631</v>
      </c>
      <c r="Q377" s="3">
        <v>44754</v>
      </c>
      <c r="Y377" s="4">
        <f t="shared" si="24"/>
        <v>0</v>
      </c>
      <c r="Z377" s="5">
        <f t="shared" si="25"/>
        <v>0</v>
      </c>
    </row>
    <row r="378" spans="1:26" x14ac:dyDescent="0.25">
      <c r="A378" t="str">
        <f t="shared" si="23"/>
        <v>Estufa</v>
      </c>
      <c r="B378" s="10">
        <v>375</v>
      </c>
      <c r="C378" t="s">
        <v>887</v>
      </c>
      <c r="E378" s="3">
        <v>44753</v>
      </c>
      <c r="F378" t="s">
        <v>59</v>
      </c>
      <c r="M378" t="s">
        <v>888</v>
      </c>
      <c r="N378">
        <v>738</v>
      </c>
      <c r="O378" t="s">
        <v>30</v>
      </c>
      <c r="P378" t="s">
        <v>631</v>
      </c>
      <c r="Q378" s="3">
        <v>44754</v>
      </c>
      <c r="Y378" s="4">
        <f t="shared" si="24"/>
        <v>0</v>
      </c>
      <c r="Z378" s="5">
        <f t="shared" si="25"/>
        <v>0</v>
      </c>
    </row>
    <row r="379" spans="1:26" x14ac:dyDescent="0.25">
      <c r="A379" t="str">
        <f t="shared" si="23"/>
        <v>Estufa</v>
      </c>
      <c r="B379" s="10">
        <v>376</v>
      </c>
      <c r="C379" t="s">
        <v>544</v>
      </c>
      <c r="D379" t="s">
        <v>545</v>
      </c>
      <c r="E379" s="3">
        <v>44736</v>
      </c>
      <c r="F379" t="s">
        <v>26</v>
      </c>
      <c r="K379">
        <v>4</v>
      </c>
      <c r="L379" t="s">
        <v>27</v>
      </c>
      <c r="M379" t="s">
        <v>889</v>
      </c>
      <c r="N379">
        <v>1982</v>
      </c>
      <c r="O379" t="s">
        <v>794</v>
      </c>
      <c r="P379" t="s">
        <v>631</v>
      </c>
      <c r="Q379" s="3">
        <v>44754</v>
      </c>
      <c r="Y379" s="4">
        <f t="shared" si="24"/>
        <v>0</v>
      </c>
      <c r="Z379" s="5">
        <f t="shared" si="25"/>
        <v>0</v>
      </c>
    </row>
    <row r="380" spans="1:26" x14ac:dyDescent="0.25">
      <c r="A380" t="str">
        <f t="shared" si="23"/>
        <v>Estufa</v>
      </c>
      <c r="B380" s="10">
        <v>377</v>
      </c>
      <c r="C380" t="s">
        <v>835</v>
      </c>
      <c r="D380" t="s">
        <v>836</v>
      </c>
      <c r="E380" s="3">
        <v>44750</v>
      </c>
      <c r="F380" t="s">
        <v>894</v>
      </c>
      <c r="K380">
        <v>2</v>
      </c>
      <c r="L380" t="s">
        <v>27</v>
      </c>
      <c r="M380" t="s">
        <v>896</v>
      </c>
      <c r="N380">
        <v>1495</v>
      </c>
      <c r="O380" t="s">
        <v>897</v>
      </c>
      <c r="P380" t="s">
        <v>631</v>
      </c>
      <c r="Q380" s="3">
        <v>44755</v>
      </c>
      <c r="R380" s="3">
        <v>44798</v>
      </c>
      <c r="S380">
        <v>21</v>
      </c>
      <c r="Y380" s="4">
        <f t="shared" si="24"/>
        <v>1.4046822742474917E-2</v>
      </c>
      <c r="Z380" s="5">
        <f t="shared" si="25"/>
        <v>0</v>
      </c>
    </row>
    <row r="381" spans="1:26" x14ac:dyDescent="0.25">
      <c r="A381" t="str">
        <f t="shared" si="23"/>
        <v>Estufa</v>
      </c>
      <c r="B381" s="10">
        <v>378</v>
      </c>
      <c r="C381" t="s">
        <v>898</v>
      </c>
      <c r="D381" t="s">
        <v>829</v>
      </c>
      <c r="E381" s="3">
        <v>44746</v>
      </c>
      <c r="F381" t="s">
        <v>26</v>
      </c>
      <c r="K381">
        <v>3</v>
      </c>
      <c r="L381" t="s">
        <v>27</v>
      </c>
      <c r="M381" t="s">
        <v>899</v>
      </c>
      <c r="N381">
        <v>26179</v>
      </c>
      <c r="O381" t="s">
        <v>30</v>
      </c>
      <c r="P381" t="s">
        <v>631</v>
      </c>
      <c r="Q381" s="3">
        <v>44755</v>
      </c>
      <c r="R381" s="3">
        <v>44783</v>
      </c>
      <c r="S381">
        <f>668+552+620</f>
        <v>1840</v>
      </c>
      <c r="Y381" s="4">
        <f t="shared" si="24"/>
        <v>7.0285343214026505E-2</v>
      </c>
      <c r="Z381" s="5">
        <f t="shared" si="25"/>
        <v>0</v>
      </c>
    </row>
    <row r="382" spans="1:26" x14ac:dyDescent="0.25">
      <c r="A382" t="str">
        <f t="shared" si="23"/>
        <v>Estufa</v>
      </c>
      <c r="B382" s="10">
        <v>379</v>
      </c>
      <c r="C382" t="s">
        <v>858</v>
      </c>
      <c r="D382" t="s">
        <v>859</v>
      </c>
      <c r="E382" s="3">
        <v>44750</v>
      </c>
      <c r="F382" t="s">
        <v>894</v>
      </c>
      <c r="K382">
        <v>1</v>
      </c>
      <c r="L382" t="s">
        <v>27</v>
      </c>
      <c r="M382" t="s">
        <v>900</v>
      </c>
      <c r="N382">
        <v>414</v>
      </c>
      <c r="O382" t="s">
        <v>30</v>
      </c>
      <c r="P382" t="s">
        <v>631</v>
      </c>
      <c r="Q382" s="3">
        <v>44755</v>
      </c>
      <c r="R382" s="3">
        <v>44783</v>
      </c>
      <c r="S382">
        <v>11</v>
      </c>
      <c r="Y382" s="4">
        <f t="shared" si="24"/>
        <v>2.6570048309178744E-2</v>
      </c>
      <c r="Z382" s="5">
        <f t="shared" si="25"/>
        <v>0</v>
      </c>
    </row>
    <row r="383" spans="1:26" x14ac:dyDescent="0.25">
      <c r="A383" t="str">
        <f t="shared" si="23"/>
        <v>Estufa</v>
      </c>
      <c r="B383" s="10">
        <v>380</v>
      </c>
      <c r="C383" t="s">
        <v>901</v>
      </c>
      <c r="D383" t="s">
        <v>902</v>
      </c>
      <c r="E383" s="3">
        <v>44750</v>
      </c>
      <c r="F383" t="s">
        <v>894</v>
      </c>
      <c r="K383">
        <v>1</v>
      </c>
      <c r="L383" t="s">
        <v>27</v>
      </c>
      <c r="M383" t="s">
        <v>903</v>
      </c>
      <c r="N383">
        <v>155</v>
      </c>
      <c r="O383" t="s">
        <v>904</v>
      </c>
      <c r="P383" t="s">
        <v>631</v>
      </c>
      <c r="Q383" s="3">
        <v>44756</v>
      </c>
      <c r="Y383" s="4">
        <f t="shared" si="24"/>
        <v>0</v>
      </c>
      <c r="Z383" s="5">
        <f t="shared" si="25"/>
        <v>0</v>
      </c>
    </row>
    <row r="384" spans="1:26" x14ac:dyDescent="0.25">
      <c r="A384" t="str">
        <f t="shared" si="23"/>
        <v>Estufa</v>
      </c>
      <c r="B384" s="10">
        <v>381</v>
      </c>
      <c r="C384" t="s">
        <v>905</v>
      </c>
      <c r="D384" t="s">
        <v>906</v>
      </c>
      <c r="E384" s="3">
        <v>44747</v>
      </c>
      <c r="F384" t="s">
        <v>907</v>
      </c>
      <c r="K384">
        <v>1</v>
      </c>
      <c r="L384" t="s">
        <v>106</v>
      </c>
      <c r="M384" t="s">
        <v>908</v>
      </c>
      <c r="N384">
        <v>114</v>
      </c>
      <c r="O384" t="s">
        <v>909</v>
      </c>
      <c r="P384" t="s">
        <v>631</v>
      </c>
      <c r="Q384" s="3">
        <v>44756</v>
      </c>
      <c r="R384" s="3">
        <v>44769</v>
      </c>
      <c r="S384">
        <v>11</v>
      </c>
      <c r="T384">
        <v>29</v>
      </c>
      <c r="Y384" s="4">
        <f t="shared" si="24"/>
        <v>9.6491228070175433E-2</v>
      </c>
      <c r="Z384" s="5">
        <f t="shared" si="25"/>
        <v>0.25438596491228072</v>
      </c>
    </row>
    <row r="385" spans="1:26" x14ac:dyDescent="0.25">
      <c r="A385" t="str">
        <f t="shared" si="23"/>
        <v>Estufa</v>
      </c>
      <c r="B385" s="10">
        <v>382</v>
      </c>
      <c r="C385" s="19" t="s">
        <v>910</v>
      </c>
      <c r="D385" t="s">
        <v>911</v>
      </c>
      <c r="E385" s="3">
        <v>44750</v>
      </c>
      <c r="F385" t="s">
        <v>894</v>
      </c>
      <c r="K385">
        <v>1</v>
      </c>
      <c r="L385" t="s">
        <v>635</v>
      </c>
      <c r="M385" t="s">
        <v>912</v>
      </c>
      <c r="N385">
        <v>6</v>
      </c>
      <c r="O385" t="s">
        <v>913</v>
      </c>
      <c r="P385" t="s">
        <v>631</v>
      </c>
      <c r="Q385" s="3">
        <v>44756</v>
      </c>
      <c r="R385" s="3">
        <v>44775</v>
      </c>
      <c r="S385">
        <v>1</v>
      </c>
      <c r="Y385" s="4">
        <f t="shared" si="24"/>
        <v>0.16666666666666666</v>
      </c>
      <c r="Z385" s="5">
        <f t="shared" si="25"/>
        <v>0</v>
      </c>
    </row>
    <row r="386" spans="1:26" x14ac:dyDescent="0.25">
      <c r="A386" t="str">
        <f t="shared" si="23"/>
        <v>Estufa</v>
      </c>
      <c r="B386" s="10">
        <v>383</v>
      </c>
      <c r="C386" t="s">
        <v>811</v>
      </c>
      <c r="D386" t="s">
        <v>812</v>
      </c>
      <c r="E386" s="3">
        <v>44755</v>
      </c>
      <c r="F386" t="s">
        <v>914</v>
      </c>
      <c r="K386">
        <v>3</v>
      </c>
      <c r="L386" t="s">
        <v>27</v>
      </c>
      <c r="N386">
        <v>1052</v>
      </c>
      <c r="O386" t="s">
        <v>915</v>
      </c>
      <c r="P386" t="s">
        <v>631</v>
      </c>
      <c r="Q386" s="3">
        <v>44755</v>
      </c>
      <c r="Y386" s="4">
        <f t="shared" si="24"/>
        <v>0</v>
      </c>
      <c r="Z386" s="5">
        <f t="shared" si="25"/>
        <v>0</v>
      </c>
    </row>
    <row r="387" spans="1:26" x14ac:dyDescent="0.25">
      <c r="A387" t="str">
        <f t="shared" si="23"/>
        <v>Estufa</v>
      </c>
      <c r="B387" s="10">
        <v>384</v>
      </c>
      <c r="C387" t="s">
        <v>821</v>
      </c>
      <c r="D387" t="s">
        <v>822</v>
      </c>
      <c r="E387" s="3">
        <v>44750</v>
      </c>
      <c r="F387" t="s">
        <v>894</v>
      </c>
      <c r="K387">
        <v>1</v>
      </c>
      <c r="L387" t="s">
        <v>27</v>
      </c>
      <c r="M387" t="s">
        <v>916</v>
      </c>
      <c r="N387">
        <v>50</v>
      </c>
      <c r="O387" t="s">
        <v>350</v>
      </c>
      <c r="P387" t="s">
        <v>631</v>
      </c>
      <c r="Q387" s="3">
        <v>44757</v>
      </c>
      <c r="R387" s="3">
        <v>44798</v>
      </c>
      <c r="S387">
        <v>7</v>
      </c>
      <c r="Y387" s="4">
        <f t="shared" si="24"/>
        <v>0.14000000000000001</v>
      </c>
      <c r="Z387" s="5">
        <f t="shared" si="25"/>
        <v>0</v>
      </c>
    </row>
    <row r="388" spans="1:26" x14ac:dyDescent="0.25">
      <c r="A388" t="str">
        <f t="shared" ref="A388:A403" si="26">IF(W388&gt;R388,"Envasamento",IF(U388&gt;R388,"Rustificação",IF(Q388&gt;0,"Estufa","Sem dados")))</f>
        <v>Estufa</v>
      </c>
      <c r="B388" s="10">
        <v>385</v>
      </c>
      <c r="C388" t="s">
        <v>396</v>
      </c>
      <c r="D388" t="s">
        <v>397</v>
      </c>
      <c r="E388" s="3">
        <v>44750</v>
      </c>
      <c r="F388" t="s">
        <v>917</v>
      </c>
      <c r="L388" t="s">
        <v>832</v>
      </c>
      <c r="M388" t="s">
        <v>918</v>
      </c>
      <c r="N388">
        <v>2255</v>
      </c>
      <c r="O388" t="s">
        <v>919</v>
      </c>
      <c r="P388" t="s">
        <v>631</v>
      </c>
      <c r="Q388" s="3">
        <v>44757</v>
      </c>
      <c r="Y388" s="4">
        <f t="shared" si="24"/>
        <v>0</v>
      </c>
      <c r="Z388" s="5">
        <f t="shared" si="25"/>
        <v>0</v>
      </c>
    </row>
    <row r="389" spans="1:26" x14ac:dyDescent="0.25">
      <c r="A389" t="str">
        <f t="shared" si="26"/>
        <v>Estufa</v>
      </c>
      <c r="B389" s="10">
        <v>386</v>
      </c>
      <c r="C389" t="s">
        <v>599</v>
      </c>
      <c r="D389" t="s">
        <v>600</v>
      </c>
      <c r="E389" s="3">
        <v>44753</v>
      </c>
      <c r="F389" t="s">
        <v>26</v>
      </c>
      <c r="K389">
        <v>433</v>
      </c>
      <c r="L389" t="s">
        <v>64</v>
      </c>
      <c r="M389" t="s">
        <v>920</v>
      </c>
      <c r="N389">
        <v>433</v>
      </c>
      <c r="O389" t="s">
        <v>921</v>
      </c>
      <c r="P389" t="s">
        <v>107</v>
      </c>
      <c r="Q389" s="3">
        <v>44757</v>
      </c>
      <c r="R389" s="3">
        <v>44795</v>
      </c>
      <c r="S389">
        <v>26</v>
      </c>
      <c r="Y389" s="4">
        <f t="shared" si="24"/>
        <v>6.0046189376443418E-2</v>
      </c>
      <c r="Z389" s="5">
        <f t="shared" si="25"/>
        <v>0</v>
      </c>
    </row>
    <row r="390" spans="1:26" x14ac:dyDescent="0.25">
      <c r="A390" t="str">
        <f t="shared" si="26"/>
        <v>Estufa</v>
      </c>
      <c r="B390" s="10">
        <v>387</v>
      </c>
      <c r="C390" t="s">
        <v>408</v>
      </c>
      <c r="D390" t="s">
        <v>409</v>
      </c>
      <c r="E390" s="3">
        <v>44750</v>
      </c>
      <c r="F390" t="s">
        <v>894</v>
      </c>
      <c r="K390">
        <v>100</v>
      </c>
      <c r="L390" t="s">
        <v>64</v>
      </c>
      <c r="M390" t="s">
        <v>922</v>
      </c>
      <c r="N390">
        <v>100</v>
      </c>
      <c r="O390" t="s">
        <v>923</v>
      </c>
      <c r="P390" t="s">
        <v>107</v>
      </c>
      <c r="Q390" s="3">
        <v>44757</v>
      </c>
      <c r="Y390" s="4">
        <f t="shared" si="24"/>
        <v>0</v>
      </c>
      <c r="Z390" s="5">
        <f t="shared" si="25"/>
        <v>0</v>
      </c>
    </row>
    <row r="391" spans="1:26" x14ac:dyDescent="0.25">
      <c r="A391" t="str">
        <f t="shared" si="26"/>
        <v>Estufa</v>
      </c>
      <c r="B391" s="10">
        <v>388</v>
      </c>
      <c r="C391" t="s">
        <v>840</v>
      </c>
      <c r="D391" t="s">
        <v>841</v>
      </c>
      <c r="E391" s="3">
        <v>44757</v>
      </c>
      <c r="F391" t="s">
        <v>924</v>
      </c>
      <c r="K391">
        <v>1</v>
      </c>
      <c r="L391" t="s">
        <v>517</v>
      </c>
      <c r="M391" t="s">
        <v>264</v>
      </c>
      <c r="N391">
        <v>8</v>
      </c>
      <c r="O391" t="s">
        <v>30</v>
      </c>
      <c r="P391" t="s">
        <v>631</v>
      </c>
      <c r="Q391" s="3">
        <v>44757</v>
      </c>
      <c r="Y391" s="4">
        <f t="shared" si="24"/>
        <v>0</v>
      </c>
      <c r="Z391" s="5">
        <f t="shared" si="25"/>
        <v>0</v>
      </c>
    </row>
    <row r="392" spans="1:26" x14ac:dyDescent="0.25">
      <c r="A392" t="str">
        <f t="shared" si="26"/>
        <v>Estufa</v>
      </c>
      <c r="B392" s="10">
        <v>389</v>
      </c>
      <c r="C392" t="s">
        <v>712</v>
      </c>
      <c r="E392" s="3">
        <v>44761</v>
      </c>
      <c r="F392" t="s">
        <v>925</v>
      </c>
      <c r="G392">
        <v>115</v>
      </c>
      <c r="H392" t="s">
        <v>926</v>
      </c>
      <c r="I392">
        <v>325937</v>
      </c>
      <c r="J392">
        <v>7366815</v>
      </c>
      <c r="K392">
        <v>16</v>
      </c>
      <c r="L392" t="s">
        <v>64</v>
      </c>
      <c r="N392">
        <v>16</v>
      </c>
      <c r="O392" t="s">
        <v>927</v>
      </c>
      <c r="P392" t="s">
        <v>107</v>
      </c>
      <c r="Q392" s="3">
        <v>44764</v>
      </c>
      <c r="Y392" s="4">
        <f t="shared" si="24"/>
        <v>0</v>
      </c>
      <c r="Z392" s="5">
        <f t="shared" si="25"/>
        <v>0</v>
      </c>
    </row>
    <row r="393" spans="1:26" x14ac:dyDescent="0.25">
      <c r="A393" t="str">
        <f t="shared" si="26"/>
        <v>Estufa</v>
      </c>
      <c r="B393" s="10">
        <v>390</v>
      </c>
      <c r="C393" t="s">
        <v>928</v>
      </c>
      <c r="E393" s="3">
        <v>44762</v>
      </c>
      <c r="F393" t="s">
        <v>929</v>
      </c>
      <c r="G393">
        <v>131</v>
      </c>
      <c r="H393" t="s">
        <v>926</v>
      </c>
      <c r="I393">
        <v>319321</v>
      </c>
      <c r="J393">
        <v>7369620</v>
      </c>
      <c r="K393">
        <v>4</v>
      </c>
      <c r="L393" t="s">
        <v>64</v>
      </c>
      <c r="N393">
        <v>4</v>
      </c>
      <c r="O393" t="s">
        <v>927</v>
      </c>
      <c r="P393" t="s">
        <v>107</v>
      </c>
      <c r="Q393" s="3">
        <v>44764</v>
      </c>
      <c r="Y393" s="4">
        <f t="shared" si="24"/>
        <v>0</v>
      </c>
      <c r="Z393" s="5">
        <f t="shared" si="25"/>
        <v>0</v>
      </c>
    </row>
    <row r="394" spans="1:26" x14ac:dyDescent="0.25">
      <c r="A394" t="str">
        <f t="shared" si="26"/>
        <v>Estufa</v>
      </c>
      <c r="B394" s="10">
        <v>391</v>
      </c>
      <c r="C394" t="s">
        <v>930</v>
      </c>
      <c r="E394" s="3">
        <v>44760</v>
      </c>
      <c r="F394" t="s">
        <v>931</v>
      </c>
      <c r="H394" t="s">
        <v>926</v>
      </c>
      <c r="I394">
        <v>323941</v>
      </c>
      <c r="J394">
        <v>7364868</v>
      </c>
      <c r="K394">
        <v>8</v>
      </c>
      <c r="L394" t="s">
        <v>64</v>
      </c>
      <c r="N394">
        <v>8</v>
      </c>
      <c r="O394" t="s">
        <v>932</v>
      </c>
      <c r="P394" t="s">
        <v>107</v>
      </c>
      <c r="Q394" s="3">
        <v>44764</v>
      </c>
      <c r="Y394" s="4">
        <f t="shared" si="24"/>
        <v>0</v>
      </c>
      <c r="Z394" s="5">
        <f t="shared" si="25"/>
        <v>0</v>
      </c>
    </row>
    <row r="395" spans="1:26" x14ac:dyDescent="0.25">
      <c r="A395" t="str">
        <f t="shared" si="26"/>
        <v>Estufa</v>
      </c>
      <c r="B395" s="10">
        <v>392</v>
      </c>
      <c r="C395" t="s">
        <v>933</v>
      </c>
      <c r="D395" t="s">
        <v>934</v>
      </c>
      <c r="E395" s="3" t="s">
        <v>935</v>
      </c>
      <c r="F395" t="s">
        <v>936</v>
      </c>
      <c r="G395" t="s">
        <v>937</v>
      </c>
      <c r="H395" t="s">
        <v>926</v>
      </c>
      <c r="I395" t="s">
        <v>938</v>
      </c>
      <c r="J395" t="s">
        <v>939</v>
      </c>
      <c r="K395">
        <v>1</v>
      </c>
      <c r="L395" t="s">
        <v>27</v>
      </c>
      <c r="M395" t="s">
        <v>940</v>
      </c>
      <c r="N395">
        <v>358</v>
      </c>
      <c r="O395" t="s">
        <v>941</v>
      </c>
      <c r="P395" t="s">
        <v>631</v>
      </c>
      <c r="Q395" s="3">
        <v>44764</v>
      </c>
      <c r="R395" s="3">
        <v>44783</v>
      </c>
      <c r="S395">
        <v>103</v>
      </c>
      <c r="Y395" s="4">
        <f t="shared" si="24"/>
        <v>0.28770949720670391</v>
      </c>
      <c r="Z395" s="5">
        <f t="shared" si="25"/>
        <v>0</v>
      </c>
    </row>
    <row r="396" spans="1:26" x14ac:dyDescent="0.25">
      <c r="A396" t="str">
        <f t="shared" si="26"/>
        <v>Estufa</v>
      </c>
      <c r="B396" s="10">
        <v>393</v>
      </c>
      <c r="C396" t="s">
        <v>942</v>
      </c>
      <c r="E396" s="3">
        <v>44760</v>
      </c>
      <c r="F396" t="s">
        <v>943</v>
      </c>
      <c r="K396">
        <v>3</v>
      </c>
      <c r="L396" t="s">
        <v>64</v>
      </c>
      <c r="M396" t="s">
        <v>944</v>
      </c>
      <c r="N396">
        <v>3</v>
      </c>
      <c r="O396" t="s">
        <v>945</v>
      </c>
      <c r="P396" t="s">
        <v>107</v>
      </c>
      <c r="Q396" s="3">
        <v>44764</v>
      </c>
      <c r="Y396" s="4">
        <f t="shared" si="24"/>
        <v>0</v>
      </c>
      <c r="Z396" s="5">
        <f t="shared" si="25"/>
        <v>0</v>
      </c>
    </row>
    <row r="397" spans="1:26" x14ac:dyDescent="0.25">
      <c r="A397" t="str">
        <f t="shared" si="26"/>
        <v>Estufa</v>
      </c>
      <c r="B397" s="10">
        <v>394</v>
      </c>
      <c r="C397" t="s">
        <v>947</v>
      </c>
      <c r="D397" t="s">
        <v>751</v>
      </c>
      <c r="E397" s="3">
        <v>44760</v>
      </c>
      <c r="F397" t="s">
        <v>943</v>
      </c>
      <c r="K397">
        <v>1</v>
      </c>
      <c r="L397" t="s">
        <v>27</v>
      </c>
      <c r="M397" t="s">
        <v>946</v>
      </c>
      <c r="N397">
        <v>234</v>
      </c>
      <c r="O397" t="s">
        <v>30</v>
      </c>
      <c r="P397" t="s">
        <v>631</v>
      </c>
      <c r="Q397" s="3">
        <v>44764</v>
      </c>
      <c r="R397" s="3">
        <v>44783</v>
      </c>
      <c r="S397">
        <v>26</v>
      </c>
      <c r="Y397" s="4">
        <f t="shared" si="24"/>
        <v>0.1111111111111111</v>
      </c>
      <c r="Z397" s="5">
        <f t="shared" si="25"/>
        <v>0</v>
      </c>
    </row>
    <row r="398" spans="1:26" x14ac:dyDescent="0.25">
      <c r="A398" t="str">
        <f t="shared" si="26"/>
        <v>Estufa</v>
      </c>
      <c r="B398" s="10">
        <v>395</v>
      </c>
      <c r="C398" t="s">
        <v>948</v>
      </c>
      <c r="D398" t="s">
        <v>949</v>
      </c>
      <c r="E398" s="3" t="s">
        <v>950</v>
      </c>
      <c r="F398" t="s">
        <v>936</v>
      </c>
      <c r="G398" t="s">
        <v>951</v>
      </c>
      <c r="H398" t="s">
        <v>926</v>
      </c>
      <c r="K398">
        <v>1</v>
      </c>
      <c r="L398" t="s">
        <v>27</v>
      </c>
      <c r="M398" t="s">
        <v>952</v>
      </c>
      <c r="N398">
        <v>412</v>
      </c>
      <c r="O398" t="s">
        <v>30</v>
      </c>
      <c r="P398" t="s">
        <v>631</v>
      </c>
      <c r="Q398" s="3">
        <v>44764</v>
      </c>
      <c r="Y398" s="4">
        <f t="shared" si="24"/>
        <v>0</v>
      </c>
      <c r="Z398" s="5">
        <f t="shared" si="25"/>
        <v>0</v>
      </c>
    </row>
    <row r="399" spans="1:26" x14ac:dyDescent="0.25">
      <c r="A399" t="str">
        <f t="shared" si="26"/>
        <v>Estufa</v>
      </c>
      <c r="B399" s="10">
        <v>396</v>
      </c>
      <c r="C399" t="s">
        <v>746</v>
      </c>
      <c r="D399" t="s">
        <v>747</v>
      </c>
      <c r="E399" s="3">
        <v>44762</v>
      </c>
      <c r="F399" t="s">
        <v>929</v>
      </c>
      <c r="H399" t="s">
        <v>926</v>
      </c>
      <c r="I399">
        <v>319418</v>
      </c>
      <c r="J399">
        <v>7369617</v>
      </c>
      <c r="K399">
        <v>1</v>
      </c>
      <c r="L399" t="s">
        <v>27</v>
      </c>
      <c r="M399" t="s">
        <v>953</v>
      </c>
      <c r="N399">
        <v>126</v>
      </c>
      <c r="O399" t="s">
        <v>30</v>
      </c>
      <c r="P399" t="s">
        <v>631</v>
      </c>
      <c r="Q399" s="3">
        <v>44764</v>
      </c>
      <c r="R399" s="3">
        <v>44783</v>
      </c>
      <c r="S399">
        <v>8</v>
      </c>
      <c r="Y399" s="4">
        <f t="shared" si="24"/>
        <v>6.3492063492063489E-2</v>
      </c>
      <c r="Z399" s="5">
        <f t="shared" si="25"/>
        <v>0</v>
      </c>
    </row>
    <row r="400" spans="1:26" x14ac:dyDescent="0.25">
      <c r="A400" t="str">
        <f t="shared" si="26"/>
        <v>Estufa</v>
      </c>
      <c r="B400" s="10">
        <v>397</v>
      </c>
      <c r="C400" t="s">
        <v>617</v>
      </c>
      <c r="D400" t="s">
        <v>709</v>
      </c>
      <c r="E400" s="3">
        <v>44757</v>
      </c>
      <c r="F400" t="s">
        <v>955</v>
      </c>
      <c r="K400">
        <v>2</v>
      </c>
      <c r="L400" t="s">
        <v>27</v>
      </c>
      <c r="M400" t="s">
        <v>954</v>
      </c>
      <c r="N400">
        <v>3850</v>
      </c>
      <c r="O400" t="s">
        <v>30</v>
      </c>
      <c r="P400" t="s">
        <v>631</v>
      </c>
      <c r="Q400" s="3">
        <v>44768</v>
      </c>
      <c r="Y400" s="4">
        <f t="shared" si="24"/>
        <v>0</v>
      </c>
      <c r="Z400" s="5">
        <f t="shared" si="25"/>
        <v>0</v>
      </c>
    </row>
    <row r="401" spans="1:26" x14ac:dyDescent="0.25">
      <c r="A401" t="str">
        <f t="shared" si="26"/>
        <v>Estufa</v>
      </c>
      <c r="B401" s="10">
        <v>398</v>
      </c>
      <c r="C401" t="s">
        <v>840</v>
      </c>
      <c r="D401" t="s">
        <v>841</v>
      </c>
      <c r="E401" s="3">
        <v>44767</v>
      </c>
      <c r="F401" t="s">
        <v>26</v>
      </c>
      <c r="K401">
        <v>6</v>
      </c>
      <c r="L401" t="s">
        <v>64</v>
      </c>
      <c r="M401" t="s">
        <v>956</v>
      </c>
      <c r="N401">
        <v>6</v>
      </c>
      <c r="O401" t="s">
        <v>30</v>
      </c>
      <c r="P401" t="s">
        <v>107</v>
      </c>
      <c r="Q401" s="3">
        <v>44768</v>
      </c>
      <c r="Y401" s="4">
        <f t="shared" si="24"/>
        <v>0</v>
      </c>
      <c r="Z401" s="5">
        <f t="shared" si="25"/>
        <v>0</v>
      </c>
    </row>
    <row r="402" spans="1:26" x14ac:dyDescent="0.25">
      <c r="A402" t="str">
        <f t="shared" si="26"/>
        <v>Estufa</v>
      </c>
      <c r="B402" s="10">
        <v>399</v>
      </c>
      <c r="C402" t="s">
        <v>930</v>
      </c>
      <c r="E402" s="3">
        <v>44760</v>
      </c>
      <c r="F402" t="s">
        <v>943</v>
      </c>
      <c r="G402">
        <v>86</v>
      </c>
      <c r="H402" t="s">
        <v>926</v>
      </c>
      <c r="I402">
        <v>323947</v>
      </c>
      <c r="J402">
        <v>7364872</v>
      </c>
      <c r="K402">
        <v>1</v>
      </c>
      <c r="L402" t="s">
        <v>635</v>
      </c>
      <c r="M402" t="s">
        <v>957</v>
      </c>
      <c r="N402">
        <v>20</v>
      </c>
      <c r="O402" t="s">
        <v>30</v>
      </c>
      <c r="P402" t="s">
        <v>631</v>
      </c>
      <c r="Q402" s="3">
        <v>44768</v>
      </c>
      <c r="Y402" s="4">
        <f t="shared" si="24"/>
        <v>0</v>
      </c>
      <c r="Z402" s="5">
        <f t="shared" si="25"/>
        <v>0</v>
      </c>
    </row>
    <row r="403" spans="1:26" x14ac:dyDescent="0.25">
      <c r="A403" t="str">
        <f t="shared" si="26"/>
        <v>Estufa</v>
      </c>
      <c r="B403" s="10">
        <v>400</v>
      </c>
      <c r="C403" t="s">
        <v>544</v>
      </c>
      <c r="D403" t="s">
        <v>545</v>
      </c>
      <c r="E403" s="3">
        <v>44749</v>
      </c>
      <c r="F403" t="s">
        <v>26</v>
      </c>
      <c r="K403">
        <v>3</v>
      </c>
      <c r="L403" t="s">
        <v>27</v>
      </c>
      <c r="M403" t="s">
        <v>958</v>
      </c>
      <c r="N403">
        <v>1316</v>
      </c>
      <c r="O403" t="s">
        <v>959</v>
      </c>
      <c r="P403" t="s">
        <v>631</v>
      </c>
      <c r="Q403" s="3">
        <v>44769</v>
      </c>
      <c r="Y403" s="4">
        <f t="shared" si="24"/>
        <v>0</v>
      </c>
      <c r="Z403" s="5">
        <f t="shared" si="25"/>
        <v>0</v>
      </c>
    </row>
  </sheetData>
  <mergeCells count="5">
    <mergeCell ref="Q1:T1"/>
    <mergeCell ref="U1:V1"/>
    <mergeCell ref="W1:X1"/>
    <mergeCell ref="M66:N66"/>
    <mergeCell ref="H1:J1"/>
  </mergeCells>
  <conditionalFormatting sqref="A3:A403">
    <cfRule type="cellIs" dxfId="5" priority="4" operator="equal">
      <formula>"Envasamento"</formula>
    </cfRule>
    <cfRule type="cellIs" dxfId="4" priority="5" operator="equal">
      <formula>"Estufa"</formula>
    </cfRule>
    <cfRule type="cellIs" dxfId="3" priority="6" operator="equal">
      <formula>"Rustificação"</formula>
    </cfRule>
  </conditionalFormatting>
  <conditionalFormatting sqref="A3">
    <cfRule type="cellIs" dxfId="2" priority="1" operator="equal">
      <formula>"Envasamento"</formula>
    </cfRule>
    <cfRule type="cellIs" dxfId="1" priority="2" operator="equal">
      <formula>"Estufa"</formula>
    </cfRule>
    <cfRule type="cellIs" dxfId="0" priority="3" operator="equal">
      <formula>"Rustificação"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Brandão do Amaral</dc:creator>
  <cp:lastModifiedBy>Guilherme Brandão do Amaral</cp:lastModifiedBy>
  <dcterms:created xsi:type="dcterms:W3CDTF">2022-04-11T16:58:55Z</dcterms:created>
  <dcterms:modified xsi:type="dcterms:W3CDTF">2022-09-08T14:16:17Z</dcterms:modified>
</cp:coreProperties>
</file>